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'Всего-дор'!$A$1:$AA$197</definedName>
  </definedNames>
  <calcPr calcId="145621"/>
</workbook>
</file>

<file path=xl/calcChain.xml><?xml version="1.0" encoding="utf-8"?>
<calcChain xmlns="http://schemas.openxmlformats.org/spreadsheetml/2006/main">
  <c r="U119" i="4" l="1"/>
  <c r="U29" i="4" l="1"/>
  <c r="U132" i="4"/>
  <c r="T132" i="4"/>
  <c r="V132" i="4"/>
  <c r="W132" i="4"/>
  <c r="X132" i="4"/>
  <c r="Y132" i="4"/>
  <c r="U80" i="4" l="1"/>
  <c r="Z160" i="4" l="1"/>
  <c r="T134" i="4" l="1"/>
  <c r="U101" i="4" l="1"/>
  <c r="V101" i="4"/>
  <c r="W101" i="4"/>
  <c r="X101" i="4"/>
  <c r="Y101" i="4"/>
  <c r="T101" i="4"/>
  <c r="Z114" i="4"/>
  <c r="Z112" i="4"/>
  <c r="T157" i="4" l="1"/>
  <c r="T140" i="4"/>
  <c r="T137" i="4"/>
  <c r="T135" i="4"/>
  <c r="T111" i="4"/>
  <c r="T92" i="4"/>
  <c r="T86" i="4"/>
  <c r="T76" i="4"/>
  <c r="Z158" i="4" l="1"/>
  <c r="Z140" i="4"/>
  <c r="Z141" i="4"/>
  <c r="Z157" i="4" l="1"/>
  <c r="Z159" i="4"/>
  <c r="Z144" i="4" l="1"/>
  <c r="T81" i="4" l="1"/>
  <c r="T75" i="4" s="1"/>
  <c r="T139" i="4" l="1"/>
  <c r="U81" i="4" l="1"/>
  <c r="V81" i="4"/>
  <c r="W81" i="4"/>
  <c r="X81" i="4"/>
  <c r="Y81" i="4"/>
  <c r="T80" i="4"/>
  <c r="Z82" i="4"/>
  <c r="Z83" i="4"/>
  <c r="Z84" i="4"/>
  <c r="Z85" i="4"/>
  <c r="Z86" i="4"/>
  <c r="Z81" i="4" l="1"/>
  <c r="Z73" i="4"/>
  <c r="Z72" i="4"/>
  <c r="T127" i="4"/>
  <c r="Z59" i="4" l="1"/>
  <c r="Z52" i="4"/>
  <c r="Z49" i="4"/>
  <c r="Z39" i="4"/>
  <c r="Z71" i="4"/>
  <c r="T32" i="4" l="1"/>
  <c r="Z68" i="4" l="1"/>
  <c r="T126" i="4" l="1"/>
  <c r="T128" i="4"/>
  <c r="T125" i="4"/>
  <c r="T123" i="4"/>
  <c r="T102" i="4"/>
  <c r="Z70" i="4" l="1"/>
  <c r="Z69" i="4"/>
  <c r="U35" i="4"/>
  <c r="Z155" i="4" l="1"/>
  <c r="Z154" i="4"/>
  <c r="Z67" i="4" l="1"/>
  <c r="T34" i="4"/>
  <c r="W134" i="4" l="1"/>
  <c r="X134" i="4"/>
  <c r="Y134" i="4"/>
  <c r="T131" i="4"/>
  <c r="V131" i="4"/>
  <c r="W131" i="4"/>
  <c r="X131" i="4"/>
  <c r="Y131" i="4"/>
  <c r="Z143" i="4"/>
  <c r="Z142" i="4"/>
  <c r="Z139" i="4"/>
  <c r="Z134" i="4" l="1"/>
  <c r="U131" i="4"/>
  <c r="Z131" i="4" s="1"/>
  <c r="Z132" i="4"/>
  <c r="U31" i="4"/>
  <c r="V31" i="4"/>
  <c r="W31" i="4"/>
  <c r="U30" i="4"/>
  <c r="V30" i="4"/>
  <c r="W30" i="4"/>
  <c r="Z58" i="4"/>
  <c r="Z60" i="4"/>
  <c r="Z61" i="4"/>
  <c r="Z62" i="4"/>
  <c r="Z63" i="4"/>
  <c r="Z64" i="4"/>
  <c r="Z31" i="4" l="1"/>
  <c r="U163" i="4" l="1"/>
  <c r="V163" i="4"/>
  <c r="W163" i="4"/>
  <c r="X163" i="4"/>
  <c r="Y163" i="4"/>
  <c r="T163" i="4"/>
  <c r="Z34" i="4" l="1"/>
  <c r="Z35" i="4"/>
  <c r="Z36" i="4"/>
  <c r="Z37" i="4"/>
  <c r="Z38" i="4"/>
  <c r="Z41" i="4"/>
  <c r="Z42" i="4"/>
  <c r="Z43" i="4"/>
  <c r="Z46" i="4"/>
  <c r="Z47" i="4"/>
  <c r="Z48" i="4"/>
  <c r="Z50" i="4"/>
  <c r="Z78" i="4"/>
  <c r="Z88" i="4"/>
  <c r="U22" i="4" l="1"/>
  <c r="V22" i="4"/>
  <c r="W22" i="4"/>
  <c r="U33" i="4"/>
  <c r="V33" i="4"/>
  <c r="V29" i="4" s="1"/>
  <c r="W29" i="4"/>
  <c r="T33" i="4"/>
  <c r="T29" i="4" s="1"/>
  <c r="Z103" i="4" l="1"/>
  <c r="Z89" i="4" l="1"/>
  <c r="Y27" i="4" l="1"/>
  <c r="U25" i="4"/>
  <c r="V25" i="4"/>
  <c r="W25" i="4"/>
  <c r="X25" i="4"/>
  <c r="Y25" i="4"/>
  <c r="T25" i="4"/>
  <c r="W171" i="4"/>
  <c r="X171" i="4"/>
  <c r="Y171" i="4"/>
  <c r="Y117" i="4"/>
  <c r="Y75" i="4"/>
  <c r="Y23" i="4" s="1"/>
  <c r="T23" i="4"/>
  <c r="Y74" i="4"/>
  <c r="U100" i="4" l="1"/>
  <c r="U90" i="4" s="1"/>
  <c r="V100" i="4"/>
  <c r="V90" i="4" s="1"/>
  <c r="W100" i="4"/>
  <c r="W90" i="4" s="1"/>
  <c r="X100" i="4"/>
  <c r="X90" i="4" s="1"/>
  <c r="Y100" i="4"/>
  <c r="Y90" i="4" s="1"/>
  <c r="Y28" i="4" s="1"/>
  <c r="T100" i="4"/>
  <c r="Y14" i="4" l="1"/>
  <c r="Y118" i="4"/>
  <c r="Y26" i="4" s="1"/>
  <c r="Y120" i="4"/>
  <c r="Y119" i="4"/>
  <c r="U91" i="4"/>
  <c r="U24" i="4" s="1"/>
  <c r="V91" i="4"/>
  <c r="V24" i="4" s="1"/>
  <c r="W91" i="4"/>
  <c r="W24" i="4" s="1"/>
  <c r="X91" i="4"/>
  <c r="X24" i="4" s="1"/>
  <c r="Y91" i="4"/>
  <c r="Y24" i="4" s="1"/>
  <c r="Z24" i="4" s="1"/>
  <c r="Z91" i="4"/>
  <c r="T91" i="4"/>
  <c r="T24" i="4" s="1"/>
  <c r="Z166" i="4"/>
  <c r="Z192" i="4"/>
  <c r="Z32" i="4"/>
  <c r="Z33" i="4"/>
  <c r="Z51" i="4"/>
  <c r="Z53" i="4"/>
  <c r="Z54" i="4"/>
  <c r="Z55" i="4"/>
  <c r="Z94" i="4"/>
  <c r="Z95" i="4"/>
  <c r="Z96" i="4"/>
  <c r="Z98" i="4"/>
  <c r="Z99" i="4"/>
  <c r="Z104" i="4"/>
  <c r="Z106" i="4"/>
  <c r="Z107" i="4"/>
  <c r="Z109" i="4"/>
  <c r="Z110" i="4"/>
  <c r="Z113" i="4"/>
  <c r="Z116" i="4"/>
  <c r="Z122" i="4"/>
  <c r="Z124" i="4"/>
  <c r="Z126" i="4"/>
  <c r="Z127" i="4"/>
  <c r="Z128" i="4"/>
  <c r="Z130" i="4"/>
  <c r="Z133" i="4"/>
  <c r="Z135" i="4"/>
  <c r="Z137" i="4"/>
  <c r="Z146" i="4"/>
  <c r="Z148" i="4"/>
  <c r="Z149" i="4"/>
  <c r="Z151" i="4"/>
  <c r="Z153" i="4"/>
  <c r="Z163" i="4"/>
  <c r="Z164" i="4"/>
  <c r="Z168" i="4"/>
  <c r="Z170" i="4"/>
  <c r="Z177" i="4"/>
  <c r="Z179" i="4"/>
  <c r="Z181" i="4"/>
  <c r="Z183" i="4"/>
  <c r="Z184" i="4"/>
  <c r="Z186" i="4"/>
  <c r="Z188" i="4"/>
  <c r="Z190" i="4"/>
  <c r="Z101" i="4" l="1"/>
  <c r="Z29" i="4"/>
  <c r="Z22" i="4" l="1"/>
  <c r="X75" i="4"/>
  <c r="X23" i="4" s="1"/>
  <c r="W75" i="4"/>
  <c r="W23" i="4" s="1"/>
  <c r="V75" i="4"/>
  <c r="V23" i="4" s="1"/>
  <c r="U75" i="4"/>
  <c r="U23" i="4" s="1"/>
  <c r="Z79" i="4" l="1"/>
  <c r="Z30" i="4" l="1"/>
  <c r="U171" i="4" l="1"/>
  <c r="T171" i="4"/>
  <c r="T74" i="4" l="1"/>
  <c r="T117" i="4"/>
  <c r="U117" i="4"/>
  <c r="T120" i="4"/>
  <c r="V120" i="4"/>
  <c r="W120" i="4"/>
  <c r="X120" i="4"/>
  <c r="V171" i="4"/>
  <c r="T119" i="4"/>
  <c r="Z120" i="4" l="1"/>
  <c r="Z173" i="4"/>
  <c r="V117" i="4"/>
  <c r="Z174" i="4"/>
  <c r="V119" i="4"/>
  <c r="Z123" i="4" l="1"/>
  <c r="U74" i="4"/>
  <c r="Z125" i="4"/>
  <c r="Z87" i="4"/>
  <c r="Z115" i="4"/>
  <c r="W117" i="4"/>
  <c r="Z121" i="4"/>
  <c r="W119" i="4"/>
  <c r="Z97" i="4"/>
  <c r="Z171" i="4" l="1"/>
  <c r="Z111" i="4"/>
  <c r="T90" i="4"/>
  <c r="T28" i="4" s="1"/>
  <c r="Z92" i="4"/>
  <c r="Z105" i="4"/>
  <c r="Z108" i="4"/>
  <c r="Z76" i="4"/>
  <c r="X119" i="4"/>
  <c r="Z119" i="4" s="1"/>
  <c r="X117" i="4"/>
  <c r="Z117" i="4" s="1"/>
  <c r="Z102" i="4"/>
  <c r="W74" i="4"/>
  <c r="W28" i="4" s="1"/>
  <c r="T27" i="4"/>
  <c r="U27" i="4"/>
  <c r="V27" i="4"/>
  <c r="W27" i="4"/>
  <c r="X27" i="4"/>
  <c r="Z100" i="4" l="1"/>
  <c r="V74" i="4"/>
  <c r="Z80" i="4"/>
  <c r="Z27" i="4"/>
  <c r="X74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0" i="4" l="1"/>
  <c r="Z74" i="4"/>
  <c r="T118" i="4"/>
  <c r="T26" i="4" s="1"/>
  <c r="U26" i="4"/>
  <c r="V118" i="4"/>
  <c r="V26" i="4" s="1"/>
  <c r="W118" i="4"/>
  <c r="W26" i="4" s="1"/>
  <c r="X118" i="4"/>
  <c r="X26" i="4" s="1"/>
  <c r="Z26" i="4" l="1"/>
  <c r="Z23" i="4"/>
  <c r="Z75" i="4"/>
  <c r="Z118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77" i="4" l="1"/>
  <c r="V77" i="4" l="1"/>
  <c r="W77" i="4" s="1"/>
  <c r="X77" i="4" s="1"/>
  <c r="U20" i="4"/>
  <c r="U28" i="4"/>
  <c r="U14" i="4" s="1"/>
  <c r="Z77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<sst xmlns="http://schemas.openxmlformats.org/spreadsheetml/2006/main" count="1256" uniqueCount="233">
  <si>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</si>
  <si>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</si>
  <si>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</si>
  <si>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</si>
  <si>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</si>
  <si>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</si>
  <si>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</si>
  <si>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</si>
  <si>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</si>
  <si>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</si>
  <si>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</si>
  <si>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</si>
  <si>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</si>
  <si>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</si>
  <si>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</si>
  <si>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</si>
  <si>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</si>
  <si>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</si>
  <si>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</si>
  <si>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</si>
  <si>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</si>
  <si>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</si>
  <si>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</si>
  <si>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</si>
  <si>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</si>
  <si>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</si>
  <si>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</si>
  <si>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</si>
  <si>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</si>
  <si>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</si>
  <si>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</si>
  <si>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</si>
  <si>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</si>
  <si>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</si>
  <si>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</si>
  <si>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</si>
  <si>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</si>
  <si>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</si>
  <si>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</si>
  <si>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</si>
  <si>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</si>
  <si>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</si>
  <si>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</si>
  <si>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</si>
  <si>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</si>
  <si>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</si>
  <si>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</si>
  <si>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</si>
  <si>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</si>
  <si>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</si>
  <si>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</si>
  <si>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</si>
  <si>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</si>
  <si>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</si>
  <si>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</si>
  <si>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</si>
  <si>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</si>
  <si>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</si>
  <si>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+ 29 791,0 ТГД №4 от 11.02.2015</t>
  </si>
  <si>
    <t>- 71 052,7 ТГД №4 от 11.02.2015</t>
  </si>
  <si>
    <t>2015</t>
  </si>
  <si>
    <t>- 118 421,0 ТГД №4 от 11.02.2016</t>
  </si>
  <si>
    <t>единиц</t>
  </si>
  <si>
    <t>штук</t>
  </si>
  <si>
    <t>Этой суммы хватит только на проектирование и изыскания, и то если хватит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</si>
  <si>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</si>
  <si>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</si>
  <si>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</si>
  <si>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 xml:space="preserve">ТГД 30 от 08.04.2015 
+ 8 038,2 т.р.
</t>
  </si>
  <si>
    <t>ТГД 30 от 08.04.2015 
+ 5 854,1 т.р.</t>
  </si>
  <si>
    <t>тысяч руб.</t>
  </si>
  <si>
    <t>тысяч кв. м</t>
  </si>
  <si>
    <t>тысяч чел.</t>
  </si>
  <si>
    <t>тысяч кв.м.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</si>
  <si>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</si>
  <si>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</si>
  <si>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</si>
  <si>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</si>
  <si>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</si>
  <si>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</si>
  <si>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</si>
  <si>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</si>
  <si>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</si>
  <si>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</si>
  <si>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ТГД 30 от 08.04.2015 
+ 6 222,5 т.р.
+ 593,9 т.р. - экономия
+ 719,3 ТГД №69 от 20.05.2015</t>
  </si>
  <si>
    <t>ТГД 30 от 08.04.2015 
+ 9 582,8 т.р.
+ 1918,3 ТГД №69 от 20.05.2015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</si>
  <si>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</si>
  <si>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</si>
  <si>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t>+ 1395,3 ТГД №69 от 20.05.2015</t>
  </si>
  <si>
    <t>+21000,0 ТГД №111 от 01.06.15</t>
  </si>
  <si>
    <t>+1300,0 ТГД №111 от 01.06.15</t>
  </si>
  <si>
    <t>+1881,0 ТГД №111 от 01.06.15</t>
  </si>
  <si>
    <t>+2250,0 ТГД№111 от 01.06.15</t>
  </si>
  <si>
    <t>+750,0 ТГД №111 от 01.06.15</t>
  </si>
  <si>
    <t>+ 1019,0 ТГД №111 от 01.06.15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</si>
  <si>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</si>
  <si>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t>+10200,0 ТГД№111 от 01.06.15</t>
  </si>
  <si>
    <t>+150000,0 ТГД №111 от 01.06.15</t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</si>
  <si>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</si>
  <si>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t>+59700,0 ТГД №111 от 01.06.2015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</si>
  <si>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</si>
  <si>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</si>
  <si>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</si>
  <si>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-2 000,0 ТГД №174 от 07.08.15</t>
  </si>
  <si>
    <t>+2 000,0 ТГД №174 от 07.08.15</t>
  </si>
  <si>
    <t>+9 797,5 ТГД №174 от 07.08.15</t>
  </si>
  <si>
    <t>- 20 300,0 ТГД №174 от 07.08.15</t>
  </si>
  <si>
    <t>+ 62 051,0 ТГД №174 от 07.08.15</t>
  </si>
  <si>
    <t>+ 34 000,0 ТГД №174 от 07.08.15</t>
  </si>
  <si>
    <t>+ 2 250,0 ТГД №174 от 07.08.15</t>
  </si>
  <si>
    <t>- 92 051,0 ТГД №174 от 07.08.15</t>
  </si>
  <si>
    <t>- 6 250,0 ТГД №174 от 07.08.15</t>
  </si>
  <si>
    <t>тысяч м3</t>
  </si>
  <si>
    <t>-2 928,6 ТГД №174 от 07.08.15</t>
  </si>
  <si>
    <t>+ 22 000,0 ТГД №174 от 07.08.15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</si>
  <si>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</si>
  <si>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</si>
  <si>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</si>
  <si>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</si>
  <si>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</si>
  <si>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</si>
  <si>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</si>
  <si>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</si>
  <si>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</si>
  <si>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</si>
  <si>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</si>
  <si>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</si>
  <si>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</si>
  <si>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</si>
  <si>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</si>
  <si>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</si>
  <si>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</si>
  <si>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</si>
  <si>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</si>
  <si>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</si>
  <si>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</si>
  <si>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</si>
  <si>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</si>
  <si>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</si>
  <si>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</si>
  <si>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</si>
  <si>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</si>
  <si>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</si>
  <si>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</si>
  <si>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</si>
  <si>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</si>
  <si>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</si>
  <si>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</si>
  <si>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</si>
  <si>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</si>
  <si>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</si>
  <si>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</si>
  <si>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</si>
  <si>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</si>
  <si>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</si>
  <si>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</si>
  <si>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</si>
  <si>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</si>
  <si>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</si>
  <si>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</si>
  <si>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</si>
  <si>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</si>
  <si>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</si>
  <si>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</si>
  <si>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</si>
  <si>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t xml:space="preserve">Использование средств экономии - 593,9 т.р. 
</t>
    </r>
    <r>
      <rPr>
        <b/>
        <sz val="10"/>
        <rFont val="Times New Roman"/>
        <family val="1"/>
        <charset val="204"/>
      </rPr>
      <t>На мер. 4.01 Дворы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</si>
  <si>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</si>
  <si>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</si>
  <si>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</si>
  <si>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</si>
  <si>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</si>
  <si>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</si>
  <si>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</si>
  <si>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«Количество отремонтированных бесхозяйных колодцев на автомобильных дорогах города Твери»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</si>
  <si>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«Промывка водопропускных труб на автомобильных дорогах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</si>
  <si>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</si>
  <si>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</si>
  <si>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</si>
  <si>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</si>
  <si>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</si>
  <si>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</si>
  <si>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</si>
  <si>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</si>
  <si>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</si>
  <si>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</si>
  <si>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</si>
  <si>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</si>
  <si>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</si>
  <si>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</si>
  <si>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</si>
  <si>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</si>
  <si>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</si>
  <si>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</si>
  <si>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</si>
  <si>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</si>
  <si>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</si>
  <si>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</si>
  <si>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</si>
  <si>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</si>
  <si>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</si>
  <si>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</si>
  <si>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</si>
  <si>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</si>
  <si>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</si>
  <si>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</si>
  <si>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</si>
  <si>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</si>
  <si>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</si>
  <si>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</si>
  <si>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</si>
  <si>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</si>
  <si>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</si>
  <si>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</si>
  <si>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</si>
  <si>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</si>
  <si>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</si>
  <si>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</si>
  <si>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</si>
  <si>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</si>
  <si>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</si>
  <si>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</si>
  <si>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</si>
  <si>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</si>
  <si>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</si>
  <si>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</si>
  <si>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</si>
  <si>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</si>
  <si>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</si>
  <si>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</si>
  <si>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</si>
  <si>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Твери»</t>
    </r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</si>
  <si>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Ю.В. Жуковин</t>
  </si>
  <si>
    <t>Приложение 2
к постановлению администрации города Твери
от «23» октября  2015 № 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</si>
</sst>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7" fillId="2" borderId="0" xfId="0" applyNumberFormat="1" applyFont="1" applyFill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7"/>
  <sheetViews>
    <sheetView tabSelected="1" zoomScale="90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140625" style="24" bestFit="1" customWidth="1"/>
    <col min="22" max="22" width="11.7109375" style="24" customWidth="1"/>
    <col min="23" max="24" width="10.5703125" style="24" customWidth="1"/>
    <col min="25" max="25" width="10.42578125" style="24" customWidth="1"/>
    <col min="26" max="26" width="12.28515625" style="26" bestFit="1" customWidth="1"/>
    <col min="27" max="27" width="11.28515625" style="24" customWidth="1"/>
    <col min="28" max="28" width="20.42578125" style="61" hidden="1" customWidth="1" outlineLevel="1"/>
    <col min="29" max="29" width="23.140625" style="61" hidden="1" customWidth="1" outlineLevel="1"/>
    <col min="30" max="30" width="8.7109375" style="62" collapsed="1"/>
    <col min="31" max="16384" width="8.7109375" style="62"/>
  </cols>
  <sheetData>
    <row r="1" spans="1:29" ht="45" customHeight="1" x14ac:dyDescent="0.25">
      <c r="V1" s="92" t="s">
        <v>232</v>
      </c>
      <c r="W1" s="92"/>
      <c r="X1" s="92"/>
      <c r="Y1" s="92"/>
      <c r="Z1" s="92"/>
      <c r="AA1" s="92"/>
    </row>
    <row r="2" spans="1:29" ht="13.15" customHeight="1" x14ac:dyDescent="0.25">
      <c r="A2" s="92" t="s">
        <v>50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9" ht="13.15" customHeight="1" x14ac:dyDescent="0.25">
      <c r="A3" s="92" t="s">
        <v>16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9" ht="13.15" customHeight="1" x14ac:dyDescent="0.25">
      <c r="A4" s="92" t="s">
        <v>22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9" ht="13.15" customHeight="1" x14ac:dyDescent="0.25">
      <c r="A5" s="92" t="s">
        <v>46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9" ht="13.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9" ht="14.65" customHeight="1" x14ac:dyDescent="0.25">
      <c r="A7" s="104" t="s">
        <v>17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</row>
    <row r="8" spans="1:29" ht="14.65" customHeight="1" x14ac:dyDescent="0.25">
      <c r="A8" s="104" t="s">
        <v>47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</row>
    <row r="9" spans="1:29" ht="19.149999999999999" customHeight="1" x14ac:dyDescent="0.25">
      <c r="A9" s="103" t="s">
        <v>227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9" x14ac:dyDescent="0.25">
      <c r="T10" s="25"/>
      <c r="U10" s="25"/>
    </row>
    <row r="11" spans="1:29" s="64" customFormat="1" ht="33.6" customHeight="1" x14ac:dyDescent="0.25">
      <c r="A11" s="96" t="s">
        <v>24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 t="s">
        <v>18</v>
      </c>
      <c r="S11" s="97" t="s">
        <v>19</v>
      </c>
      <c r="T11" s="101" t="s">
        <v>74</v>
      </c>
      <c r="U11" s="101"/>
      <c r="V11" s="101"/>
      <c r="W11" s="101"/>
      <c r="X11" s="101"/>
      <c r="Y11" s="102"/>
      <c r="Z11" s="99" t="s">
        <v>14</v>
      </c>
      <c r="AA11" s="100"/>
      <c r="AB11" s="63"/>
      <c r="AC11" s="63"/>
    </row>
    <row r="12" spans="1:29" s="64" customFormat="1" ht="60" customHeight="1" x14ac:dyDescent="0.25">
      <c r="A12" s="95" t="s">
        <v>229</v>
      </c>
      <c r="B12" s="95"/>
      <c r="C12" s="95"/>
      <c r="D12" s="95" t="s">
        <v>0</v>
      </c>
      <c r="E12" s="95"/>
      <c r="F12" s="95" t="s">
        <v>28</v>
      </c>
      <c r="G12" s="95"/>
      <c r="H12" s="95" t="s">
        <v>29</v>
      </c>
      <c r="I12" s="95"/>
      <c r="J12" s="95"/>
      <c r="K12" s="95"/>
      <c r="L12" s="95"/>
      <c r="M12" s="95"/>
      <c r="N12" s="95"/>
      <c r="O12" s="95"/>
      <c r="P12" s="95"/>
      <c r="Q12" s="95"/>
      <c r="R12" s="98"/>
      <c r="S12" s="98"/>
      <c r="T12" s="27">
        <v>2015</v>
      </c>
      <c r="U12" s="27">
        <v>2016</v>
      </c>
      <c r="V12" s="27">
        <v>2017</v>
      </c>
      <c r="W12" s="27">
        <v>2018</v>
      </c>
      <c r="X12" s="27">
        <v>2019</v>
      </c>
      <c r="Y12" s="27">
        <v>2020</v>
      </c>
      <c r="Z12" s="27" t="s">
        <v>15</v>
      </c>
      <c r="AA12" s="27" t="s">
        <v>65</v>
      </c>
      <c r="AB12" s="63"/>
      <c r="AC12" s="63"/>
    </row>
    <row r="13" spans="1:29" s="66" customFormat="1" ht="11.25" x14ac:dyDescent="0.25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45">
        <v>6</v>
      </c>
      <c r="G13" s="45">
        <v>7</v>
      </c>
      <c r="H13" s="45">
        <v>8</v>
      </c>
      <c r="I13" s="45">
        <v>9</v>
      </c>
      <c r="J13" s="45">
        <v>10</v>
      </c>
      <c r="K13" s="45">
        <v>11</v>
      </c>
      <c r="L13" s="45">
        <v>12</v>
      </c>
      <c r="M13" s="45">
        <v>13</v>
      </c>
      <c r="N13" s="45">
        <v>14</v>
      </c>
      <c r="O13" s="45">
        <v>15</v>
      </c>
      <c r="P13" s="45">
        <v>16</v>
      </c>
      <c r="Q13" s="45">
        <v>17</v>
      </c>
      <c r="R13" s="45">
        <v>18</v>
      </c>
      <c r="S13" s="45">
        <v>19</v>
      </c>
      <c r="T13" s="45">
        <v>20</v>
      </c>
      <c r="U13" s="45">
        <v>21</v>
      </c>
      <c r="V13" s="45">
        <v>22</v>
      </c>
      <c r="W13" s="45">
        <v>23</v>
      </c>
      <c r="X13" s="45">
        <v>24</v>
      </c>
      <c r="Y13" s="45">
        <v>25</v>
      </c>
      <c r="Z13" s="45">
        <v>26</v>
      </c>
      <c r="AA13" s="45">
        <v>27</v>
      </c>
      <c r="AB13" s="65"/>
      <c r="AC13" s="65"/>
    </row>
    <row r="14" spans="1:29" s="1" customFormat="1" ht="25.9" customHeight="1" x14ac:dyDescent="0.25">
      <c r="A14" s="67" t="s">
        <v>25</v>
      </c>
      <c r="B14" s="67" t="s">
        <v>25</v>
      </c>
      <c r="C14" s="67" t="s">
        <v>25</v>
      </c>
      <c r="D14" s="67" t="s">
        <v>25</v>
      </c>
      <c r="E14" s="67" t="s">
        <v>25</v>
      </c>
      <c r="F14" s="67" t="s">
        <v>25</v>
      </c>
      <c r="G14" s="67" t="s">
        <v>25</v>
      </c>
      <c r="H14" s="67" t="s">
        <v>25</v>
      </c>
      <c r="I14" s="67" t="s">
        <v>33</v>
      </c>
      <c r="J14" s="67" t="s">
        <v>25</v>
      </c>
      <c r="K14" s="67" t="s">
        <v>25</v>
      </c>
      <c r="L14" s="67" t="s">
        <v>25</v>
      </c>
      <c r="M14" s="67" t="s">
        <v>25</v>
      </c>
      <c r="N14" s="67" t="s">
        <v>25</v>
      </c>
      <c r="O14" s="67" t="s">
        <v>25</v>
      </c>
      <c r="P14" s="67" t="s">
        <v>25</v>
      </c>
      <c r="Q14" s="67" t="s">
        <v>25</v>
      </c>
      <c r="R14" s="68" t="s">
        <v>45</v>
      </c>
      <c r="S14" s="36" t="s">
        <v>70</v>
      </c>
      <c r="T14" s="4">
        <f t="shared" ref="T14:Y14" si="0">T28+T131</f>
        <v>1357911.7999999998</v>
      </c>
      <c r="U14" s="4">
        <f t="shared" si="0"/>
        <v>974323.7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5730761.1999999993</v>
      </c>
      <c r="AA14" s="36">
        <v>2020</v>
      </c>
      <c r="AB14" s="55"/>
      <c r="AC14" s="55"/>
    </row>
    <row r="15" spans="1:29" s="73" customFormat="1" ht="13.5" hidden="1" customHeight="1" x14ac:dyDescent="0.25">
      <c r="A15" s="69" t="e">
        <f>'[1]Всего-дор'!A11</f>
        <v>#REF!</v>
      </c>
      <c r="B15" s="69"/>
      <c r="C15" s="69"/>
      <c r="D15" s="69"/>
      <c r="E15" s="69"/>
      <c r="F15" s="69"/>
      <c r="G15" s="69"/>
      <c r="H15" s="70" t="e">
        <f>'[1]Всего-дор'!C11</f>
        <v>#REF!</v>
      </c>
      <c r="I15" s="69" t="e">
        <f>'[1]Всего-дор'!D11</f>
        <v>#REF!</v>
      </c>
      <c r="J15" s="69" t="e">
        <f>'[1]Всего-дор'!E11</f>
        <v>#REF!</v>
      </c>
      <c r="K15" s="69" t="e">
        <f>'[1]Всего-дор'!F11</f>
        <v>#REF!</v>
      </c>
      <c r="L15" s="69" t="e">
        <f>'[1]Всего-дор'!G11</f>
        <v>#REF!</v>
      </c>
      <c r="M15" s="69"/>
      <c r="N15" s="69"/>
      <c r="O15" s="69"/>
      <c r="P15" s="69"/>
      <c r="Q15" s="69" t="e">
        <f>'[1]Всего-дор'!H11</f>
        <v>#REF!</v>
      </c>
      <c r="R15" s="71" t="s">
        <v>3</v>
      </c>
      <c r="S15" s="28" t="s">
        <v>1</v>
      </c>
      <c r="T15" s="29" t="e">
        <f>#REF!+#REF!+#REF!+#REF!</f>
        <v>#REF!</v>
      </c>
      <c r="U15" s="29" t="e">
        <f>#REF!+#REF!+#REF!+#REF!</f>
        <v>#REF!</v>
      </c>
      <c r="V15" s="5" t="e">
        <f t="shared" ref="V15:V20" si="1">U15*105.3%</f>
        <v>#REF!</v>
      </c>
      <c r="W15" s="5" t="e">
        <f t="shared" ref="W15:W77" si="2">V15*105.1%</f>
        <v>#REF!</v>
      </c>
      <c r="X15" s="5" t="e">
        <f t="shared" ref="X15:X77" si="3">W15*104.9%</f>
        <v>#REF!</v>
      </c>
      <c r="Y15" s="5"/>
      <c r="Z15" s="4" t="e">
        <f t="shared" ref="Z15:Z89" si="4">T15+U15+V15+W15+X15+Y15</f>
        <v>#REF!</v>
      </c>
      <c r="AA15" s="30">
        <v>2019</v>
      </c>
      <c r="AB15" s="72"/>
      <c r="AC15" s="72"/>
    </row>
    <row r="16" spans="1:29" s="73" customFormat="1" ht="13.5" hidden="1" customHeight="1" x14ac:dyDescent="0.25">
      <c r="A16" s="69" t="str">
        <f>'[1]Всего-дор'!A12</f>
        <v>003</v>
      </c>
      <c r="B16" s="69"/>
      <c r="C16" s="69"/>
      <c r="D16" s="69"/>
      <c r="E16" s="69"/>
      <c r="F16" s="69"/>
      <c r="G16" s="69"/>
      <c r="H16" s="70" t="e">
        <f>'[1]Всего-дор'!C12</f>
        <v>#REF!</v>
      </c>
      <c r="I16" s="69" t="e">
        <f>'[1]Всего-дор'!D12</f>
        <v>#REF!</v>
      </c>
      <c r="J16" s="69" t="e">
        <f>'[1]Всего-дор'!E12</f>
        <v>#REF!</v>
      </c>
      <c r="K16" s="69" t="e">
        <f>'[1]Всего-дор'!F12</f>
        <v>#REF!</v>
      </c>
      <c r="L16" s="69" t="e">
        <f>'[1]Всего-дор'!G12</f>
        <v>#REF!</v>
      </c>
      <c r="M16" s="69"/>
      <c r="N16" s="69"/>
      <c r="O16" s="69"/>
      <c r="P16" s="69"/>
      <c r="Q16" s="69" t="e">
        <f>'[1]Всего-дор'!H12</f>
        <v>#REF!</v>
      </c>
      <c r="R16" s="71" t="s">
        <v>5</v>
      </c>
      <c r="S16" s="28" t="s">
        <v>1</v>
      </c>
      <c r="T16" s="29" t="e">
        <f>#REF!+#REF!+#REF!+#REF!</f>
        <v>#REF!</v>
      </c>
      <c r="U16" s="29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30">
        <v>2019</v>
      </c>
      <c r="AB16" s="72"/>
      <c r="AC16" s="72"/>
    </row>
    <row r="17" spans="1:29" s="73" customFormat="1" ht="13.5" hidden="1" customHeight="1" x14ac:dyDescent="0.25">
      <c r="A17" s="69" t="str">
        <f>'[1]Всего-дор'!A13</f>
        <v>004</v>
      </c>
      <c r="B17" s="69"/>
      <c r="C17" s="69"/>
      <c r="D17" s="69"/>
      <c r="E17" s="69"/>
      <c r="F17" s="69"/>
      <c r="G17" s="69"/>
      <c r="H17" s="70" t="e">
        <f>'[1]Всего-дор'!C13</f>
        <v>#REF!</v>
      </c>
      <c r="I17" s="69" t="e">
        <f>'[1]Всего-дор'!D13</f>
        <v>#REF!</v>
      </c>
      <c r="J17" s="69" t="e">
        <f>'[1]Всего-дор'!E13</f>
        <v>#REF!</v>
      </c>
      <c r="K17" s="69" t="e">
        <f>'[1]Всего-дор'!F13</f>
        <v>#REF!</v>
      </c>
      <c r="L17" s="69" t="e">
        <f>'[1]Всего-дор'!G13</f>
        <v>#REF!</v>
      </c>
      <c r="M17" s="69"/>
      <c r="N17" s="69"/>
      <c r="O17" s="69"/>
      <c r="P17" s="69"/>
      <c r="Q17" s="69" t="e">
        <f>'[1]Всего-дор'!H13</f>
        <v>#REF!</v>
      </c>
      <c r="R17" s="71" t="s">
        <v>4</v>
      </c>
      <c r="S17" s="28" t="s">
        <v>1</v>
      </c>
      <c r="T17" s="29" t="e">
        <f>#REF!+#REF!+#REF!+#REF!</f>
        <v>#REF!</v>
      </c>
      <c r="U17" s="29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30">
        <v>2019</v>
      </c>
      <c r="AB17" s="72"/>
      <c r="AC17" s="72"/>
    </row>
    <row r="18" spans="1:29" s="73" customFormat="1" ht="13.5" hidden="1" customHeight="1" x14ac:dyDescent="0.25">
      <c r="A18" s="69" t="str">
        <f>'[1]Всего-дор'!A14</f>
        <v>005</v>
      </c>
      <c r="B18" s="69"/>
      <c r="C18" s="69"/>
      <c r="D18" s="69"/>
      <c r="E18" s="69"/>
      <c r="F18" s="69"/>
      <c r="G18" s="69"/>
      <c r="H18" s="70" t="e">
        <f>'[1]Всего-дор'!C14</f>
        <v>#REF!</v>
      </c>
      <c r="I18" s="69" t="e">
        <f>'[1]Всего-дор'!D14</f>
        <v>#REF!</v>
      </c>
      <c r="J18" s="69" t="e">
        <f>'[1]Всего-дор'!E14</f>
        <v>#REF!</v>
      </c>
      <c r="K18" s="69" t="e">
        <f>'[1]Всего-дор'!F14</f>
        <v>#REF!</v>
      </c>
      <c r="L18" s="69" t="e">
        <f>'[1]Всего-дор'!G14</f>
        <v>#REF!</v>
      </c>
      <c r="M18" s="69"/>
      <c r="N18" s="69"/>
      <c r="O18" s="69"/>
      <c r="P18" s="69"/>
      <c r="Q18" s="69" t="e">
        <f>'[1]Всего-дор'!H14</f>
        <v>#REF!</v>
      </c>
      <c r="R18" s="71" t="s">
        <v>6</v>
      </c>
      <c r="S18" s="28" t="s">
        <v>1</v>
      </c>
      <c r="T18" s="29" t="e">
        <f>#REF!+#REF!+#REF!+#REF!</f>
        <v>#REF!</v>
      </c>
      <c r="U18" s="29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30">
        <v>2019</v>
      </c>
      <c r="AB18" s="72"/>
      <c r="AC18" s="72"/>
    </row>
    <row r="19" spans="1:29" s="73" customFormat="1" ht="13.5" hidden="1" customHeight="1" x14ac:dyDescent="0.25">
      <c r="A19" s="69" t="str">
        <f>'[1]Всего-дор'!A15</f>
        <v>006</v>
      </c>
      <c r="B19" s="69"/>
      <c r="C19" s="69"/>
      <c r="D19" s="69"/>
      <c r="E19" s="69"/>
      <c r="F19" s="69"/>
      <c r="G19" s="69"/>
      <c r="H19" s="70" t="e">
        <f>'[1]Всего-дор'!C15</f>
        <v>#REF!</v>
      </c>
      <c r="I19" s="69" t="e">
        <f>'[1]Всего-дор'!D15</f>
        <v>#REF!</v>
      </c>
      <c r="J19" s="69" t="e">
        <f>'[1]Всего-дор'!E15</f>
        <v>#REF!</v>
      </c>
      <c r="K19" s="69" t="e">
        <f>'[1]Всего-дор'!F15</f>
        <v>#REF!</v>
      </c>
      <c r="L19" s="69" t="e">
        <f>'[1]Всего-дор'!G15</f>
        <v>#REF!</v>
      </c>
      <c r="M19" s="69"/>
      <c r="N19" s="69"/>
      <c r="O19" s="69"/>
      <c r="P19" s="69"/>
      <c r="Q19" s="69" t="e">
        <f>'[1]Всего-дор'!H15</f>
        <v>#REF!</v>
      </c>
      <c r="R19" s="71" t="s">
        <v>7</v>
      </c>
      <c r="S19" s="28" t="s">
        <v>1</v>
      </c>
      <c r="T19" s="29" t="e">
        <f>#REF!</f>
        <v>#REF!</v>
      </c>
      <c r="U19" s="29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30">
        <v>2019</v>
      </c>
      <c r="AB19" s="72"/>
      <c r="AC19" s="72"/>
    </row>
    <row r="20" spans="1:29" s="73" customFormat="1" ht="1.1499999999999999" hidden="1" customHeight="1" x14ac:dyDescent="0.25">
      <c r="A20" s="69" t="str">
        <f>'[1]Всего-дор'!A16</f>
        <v>007</v>
      </c>
      <c r="B20" s="69"/>
      <c r="C20" s="69"/>
      <c r="D20" s="69"/>
      <c r="E20" s="69"/>
      <c r="F20" s="69"/>
      <c r="G20" s="69"/>
      <c r="H20" s="70" t="e">
        <f>'[1]Всего-дор'!C16</f>
        <v>#REF!</v>
      </c>
      <c r="I20" s="69" t="e">
        <f>'[1]Всего-дор'!D16</f>
        <v>#REF!</v>
      </c>
      <c r="J20" s="69" t="e">
        <f>'[1]Всего-дор'!E16</f>
        <v>#REF!</v>
      </c>
      <c r="K20" s="69" t="e">
        <f>'[1]Всего-дор'!F16</f>
        <v>#REF!</v>
      </c>
      <c r="L20" s="69" t="e">
        <f>'[1]Всего-дор'!G16</f>
        <v>#REF!</v>
      </c>
      <c r="M20" s="69"/>
      <c r="N20" s="69"/>
      <c r="O20" s="69"/>
      <c r="P20" s="69"/>
      <c r="Q20" s="69" t="e">
        <f>'[1]Всего-дор'!H16</f>
        <v>#REF!</v>
      </c>
      <c r="R20" s="71" t="s">
        <v>2</v>
      </c>
      <c r="S20" s="28" t="s">
        <v>1</v>
      </c>
      <c r="T20" s="29" t="e">
        <f>#REF!+#REF!+#REF!+#REF!+#REF!+#REF!+#REF!+#REF!+#REF!+#REF!+#REF!+#REF!</f>
        <v>#REF!</v>
      </c>
      <c r="U20" s="29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30">
        <v>2019</v>
      </c>
      <c r="AB20" s="72"/>
      <c r="AC20" s="72"/>
    </row>
    <row r="21" spans="1:29" s="22" customFormat="1" ht="44.25" x14ac:dyDescent="0.25">
      <c r="A21" s="48"/>
      <c r="B21" s="48"/>
      <c r="C21" s="48"/>
      <c r="D21" s="48"/>
      <c r="E21" s="48"/>
      <c r="F21" s="48"/>
      <c r="G21" s="48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46" t="s">
        <v>117</v>
      </c>
      <c r="S21" s="15"/>
      <c r="T21" s="8"/>
      <c r="U21" s="8"/>
      <c r="V21" s="5"/>
      <c r="W21" s="5"/>
      <c r="X21" s="5"/>
      <c r="Y21" s="5"/>
      <c r="Z21" s="5"/>
      <c r="AA21" s="15"/>
      <c r="AB21" s="41"/>
      <c r="AC21" s="41"/>
    </row>
    <row r="22" spans="1:29" s="22" customFormat="1" ht="45" x14ac:dyDescent="0.25">
      <c r="A22" s="48"/>
      <c r="B22" s="48"/>
      <c r="C22" s="48"/>
      <c r="D22" s="48"/>
      <c r="E22" s="48"/>
      <c r="F22" s="48"/>
      <c r="G22" s="48"/>
      <c r="H22" s="47"/>
      <c r="I22" s="48"/>
      <c r="J22" s="48"/>
      <c r="K22" s="48"/>
      <c r="L22" s="48"/>
      <c r="M22" s="48"/>
      <c r="N22" s="48"/>
      <c r="O22" s="48"/>
      <c r="P22" s="48"/>
      <c r="Q22" s="48"/>
      <c r="R22" s="17" t="s">
        <v>118</v>
      </c>
      <c r="S22" s="15" t="s">
        <v>71</v>
      </c>
      <c r="T22" s="8"/>
      <c r="U22" s="8">
        <f t="shared" ref="U22:W22" si="5">U31</f>
        <v>18.7</v>
      </c>
      <c r="V22" s="8">
        <f t="shared" si="5"/>
        <v>79.599999999999994</v>
      </c>
      <c r="W22" s="8">
        <f t="shared" si="5"/>
        <v>7</v>
      </c>
      <c r="X22" s="8"/>
      <c r="Y22" s="8"/>
      <c r="Z22" s="5">
        <f t="shared" si="4"/>
        <v>105.3</v>
      </c>
      <c r="AA22" s="15">
        <v>2018</v>
      </c>
      <c r="AB22" s="41"/>
      <c r="AC22" s="41"/>
    </row>
    <row r="23" spans="1:29" s="22" customFormat="1" ht="29.25" x14ac:dyDescent="0.25">
      <c r="A23" s="48"/>
      <c r="B23" s="48"/>
      <c r="C23" s="48"/>
      <c r="D23" s="48"/>
      <c r="E23" s="48"/>
      <c r="F23" s="48"/>
      <c r="G23" s="48"/>
      <c r="H23" s="47"/>
      <c r="I23" s="48"/>
      <c r="J23" s="48"/>
      <c r="K23" s="48"/>
      <c r="L23" s="48"/>
      <c r="M23" s="48"/>
      <c r="N23" s="48"/>
      <c r="O23" s="48"/>
      <c r="P23" s="48"/>
      <c r="Q23" s="48"/>
      <c r="R23" s="17" t="s">
        <v>119</v>
      </c>
      <c r="S23" s="15" t="s">
        <v>71</v>
      </c>
      <c r="T23" s="8">
        <f>T75</f>
        <v>223.1</v>
      </c>
      <c r="U23" s="8">
        <f t="shared" ref="U23:Y23" si="6">U75</f>
        <v>48.9</v>
      </c>
      <c r="V23" s="8">
        <f t="shared" si="6"/>
        <v>300.2</v>
      </c>
      <c r="W23" s="8">
        <f t="shared" si="6"/>
        <v>300.2</v>
      </c>
      <c r="X23" s="8">
        <f t="shared" si="6"/>
        <v>300.2</v>
      </c>
      <c r="Y23" s="8">
        <f t="shared" si="6"/>
        <v>300.2</v>
      </c>
      <c r="Z23" s="5">
        <f t="shared" si="4"/>
        <v>1472.8000000000002</v>
      </c>
      <c r="AA23" s="15">
        <v>2020</v>
      </c>
      <c r="AB23" s="41"/>
      <c r="AC23" s="41"/>
    </row>
    <row r="24" spans="1:29" s="22" customFormat="1" ht="30" x14ac:dyDescent="0.25">
      <c r="A24" s="48"/>
      <c r="B24" s="48"/>
      <c r="C24" s="48"/>
      <c r="D24" s="48"/>
      <c r="E24" s="48"/>
      <c r="F24" s="48"/>
      <c r="G24" s="48"/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17" t="s">
        <v>120</v>
      </c>
      <c r="S24" s="15" t="s">
        <v>71</v>
      </c>
      <c r="T24" s="8">
        <f>T91</f>
        <v>3894.1</v>
      </c>
      <c r="U24" s="8">
        <f t="shared" ref="U24:Y24" si="7">U91</f>
        <v>6722.4</v>
      </c>
      <c r="V24" s="8">
        <f t="shared" si="7"/>
        <v>3936.1</v>
      </c>
      <c r="W24" s="8">
        <f t="shared" si="7"/>
        <v>3962.4</v>
      </c>
      <c r="X24" s="8">
        <f t="shared" si="7"/>
        <v>3969.4</v>
      </c>
      <c r="Y24" s="8">
        <f t="shared" si="7"/>
        <v>3969.4</v>
      </c>
      <c r="Z24" s="5">
        <f>Y24</f>
        <v>3969.4</v>
      </c>
      <c r="AA24" s="15">
        <v>2020</v>
      </c>
      <c r="AB24" s="41"/>
      <c r="AC24" s="41"/>
    </row>
    <row r="25" spans="1:29" s="22" customFormat="1" ht="55.9" customHeight="1" x14ac:dyDescent="0.25">
      <c r="A25" s="48"/>
      <c r="B25" s="48"/>
      <c r="C25" s="48"/>
      <c r="D25" s="48"/>
      <c r="E25" s="48"/>
      <c r="F25" s="48"/>
      <c r="G25" s="48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17" t="s">
        <v>121</v>
      </c>
      <c r="S25" s="15" t="s">
        <v>63</v>
      </c>
      <c r="T25" s="21">
        <f>T95</f>
        <v>4367</v>
      </c>
      <c r="U25" s="21">
        <f t="shared" ref="U25:Y25" si="8">U95</f>
        <v>2540</v>
      </c>
      <c r="V25" s="21">
        <f t="shared" si="8"/>
        <v>2817</v>
      </c>
      <c r="W25" s="21">
        <f t="shared" si="8"/>
        <v>2817</v>
      </c>
      <c r="X25" s="21">
        <f t="shared" si="8"/>
        <v>2817</v>
      </c>
      <c r="Y25" s="21">
        <f t="shared" si="8"/>
        <v>2817</v>
      </c>
      <c r="Z25" s="6">
        <f t="shared" si="4"/>
        <v>18175</v>
      </c>
      <c r="AA25" s="15">
        <v>2020</v>
      </c>
      <c r="AB25" s="41"/>
      <c r="AC25" s="41"/>
    </row>
    <row r="26" spans="1:29" s="22" customFormat="1" ht="55.15" customHeight="1" x14ac:dyDescent="0.25">
      <c r="A26" s="48"/>
      <c r="B26" s="48"/>
      <c r="C26" s="48"/>
      <c r="D26" s="48"/>
      <c r="E26" s="48"/>
      <c r="F26" s="48"/>
      <c r="G26" s="48"/>
      <c r="H26" s="47"/>
      <c r="I26" s="48"/>
      <c r="J26" s="48"/>
      <c r="K26" s="48"/>
      <c r="L26" s="48"/>
      <c r="M26" s="48"/>
      <c r="N26" s="48"/>
      <c r="O26" s="48"/>
      <c r="P26" s="48"/>
      <c r="Q26" s="48"/>
      <c r="R26" s="17" t="s">
        <v>122</v>
      </c>
      <c r="S26" s="15" t="s">
        <v>71</v>
      </c>
      <c r="T26" s="8">
        <f>T118</f>
        <v>46.8</v>
      </c>
      <c r="U26" s="8">
        <f t="shared" ref="U26:Y26" si="9">U118</f>
        <v>0</v>
      </c>
      <c r="V26" s="8">
        <f t="shared" si="9"/>
        <v>10.5</v>
      </c>
      <c r="W26" s="8">
        <f t="shared" si="9"/>
        <v>10.5</v>
      </c>
      <c r="X26" s="8">
        <f t="shared" si="9"/>
        <v>10.5</v>
      </c>
      <c r="Y26" s="8">
        <f t="shared" si="9"/>
        <v>10.5</v>
      </c>
      <c r="Z26" s="5">
        <f t="shared" si="4"/>
        <v>88.8</v>
      </c>
      <c r="AA26" s="15">
        <v>2020</v>
      </c>
      <c r="AB26" s="41"/>
      <c r="AC26" s="41"/>
    </row>
    <row r="27" spans="1:29" s="22" customFormat="1" ht="30" x14ac:dyDescent="0.25">
      <c r="A27" s="48"/>
      <c r="B27" s="48"/>
      <c r="C27" s="48"/>
      <c r="D27" s="48"/>
      <c r="E27" s="48"/>
      <c r="F27" s="48"/>
      <c r="G27" s="48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17" t="s">
        <v>123</v>
      </c>
      <c r="S27" s="15" t="s">
        <v>72</v>
      </c>
      <c r="T27" s="8">
        <f t="shared" ref="T27:Y27" si="10">T133</f>
        <v>32718</v>
      </c>
      <c r="U27" s="8">
        <f t="shared" si="10"/>
        <v>35127.4</v>
      </c>
      <c r="V27" s="8">
        <f t="shared" si="10"/>
        <v>35127.4</v>
      </c>
      <c r="W27" s="8">
        <f t="shared" si="10"/>
        <v>35127.4</v>
      </c>
      <c r="X27" s="8">
        <f t="shared" si="10"/>
        <v>35127.4</v>
      </c>
      <c r="Y27" s="8">
        <f t="shared" si="10"/>
        <v>35127.4</v>
      </c>
      <c r="Z27" s="5">
        <f t="shared" si="4"/>
        <v>208354.99999999997</v>
      </c>
      <c r="AA27" s="15">
        <v>2020</v>
      </c>
      <c r="AB27" s="41"/>
      <c r="AC27" s="41"/>
    </row>
    <row r="28" spans="1:29" ht="25.15" customHeight="1" x14ac:dyDescent="0.25">
      <c r="A28" s="74" t="s">
        <v>25</v>
      </c>
      <c r="B28" s="74" t="s">
        <v>25</v>
      </c>
      <c r="C28" s="74" t="s">
        <v>25</v>
      </c>
      <c r="D28" s="74" t="s">
        <v>25</v>
      </c>
      <c r="E28" s="74" t="s">
        <v>35</v>
      </c>
      <c r="F28" s="74" t="s">
        <v>25</v>
      </c>
      <c r="G28" s="74" t="s">
        <v>34</v>
      </c>
      <c r="H28" s="74" t="s">
        <v>25</v>
      </c>
      <c r="I28" s="74" t="s">
        <v>33</v>
      </c>
      <c r="J28" s="74" t="s">
        <v>26</v>
      </c>
      <c r="K28" s="74" t="s">
        <v>25</v>
      </c>
      <c r="L28" s="74" t="s">
        <v>25</v>
      </c>
      <c r="M28" s="74" t="s">
        <v>25</v>
      </c>
      <c r="N28" s="74" t="s">
        <v>25</v>
      </c>
      <c r="O28" s="74" t="s">
        <v>25</v>
      </c>
      <c r="P28" s="74" t="s">
        <v>25</v>
      </c>
      <c r="Q28" s="74" t="s">
        <v>25</v>
      </c>
      <c r="R28" s="75" t="s">
        <v>124</v>
      </c>
      <c r="S28" s="7" t="s">
        <v>70</v>
      </c>
      <c r="T28" s="3">
        <f t="shared" ref="T28:Y28" si="11">T29+T74+T90+T117</f>
        <v>936220.79999999981</v>
      </c>
      <c r="U28" s="3">
        <f t="shared" si="11"/>
        <v>769382.5</v>
      </c>
      <c r="V28" s="3">
        <f t="shared" si="11"/>
        <v>925210.1</v>
      </c>
      <c r="W28" s="3">
        <f t="shared" si="11"/>
        <v>709736.39999999991</v>
      </c>
      <c r="X28" s="3">
        <f t="shared" si="11"/>
        <v>693586</v>
      </c>
      <c r="Y28" s="3">
        <f t="shared" si="11"/>
        <v>693586</v>
      </c>
      <c r="Z28" s="3">
        <f t="shared" si="4"/>
        <v>4727721.8</v>
      </c>
      <c r="AA28" s="7">
        <v>2020</v>
      </c>
    </row>
    <row r="29" spans="1:29" s="79" customFormat="1" ht="42.75" x14ac:dyDescent="0.25">
      <c r="A29" s="76" t="s">
        <v>25</v>
      </c>
      <c r="B29" s="76" t="s">
        <v>25</v>
      </c>
      <c r="C29" s="76" t="s">
        <v>25</v>
      </c>
      <c r="D29" s="76" t="s">
        <v>25</v>
      </c>
      <c r="E29" s="76" t="s">
        <v>35</v>
      </c>
      <c r="F29" s="76" t="s">
        <v>25</v>
      </c>
      <c r="G29" s="76" t="s">
        <v>34</v>
      </c>
      <c r="H29" s="76" t="s">
        <v>25</v>
      </c>
      <c r="I29" s="76" t="s">
        <v>33</v>
      </c>
      <c r="J29" s="76" t="s">
        <v>26</v>
      </c>
      <c r="K29" s="76" t="s">
        <v>25</v>
      </c>
      <c r="L29" s="76" t="s">
        <v>26</v>
      </c>
      <c r="M29" s="76" t="s">
        <v>25</v>
      </c>
      <c r="N29" s="76" t="s">
        <v>25</v>
      </c>
      <c r="O29" s="76" t="s">
        <v>25</v>
      </c>
      <c r="P29" s="76" t="s">
        <v>25</v>
      </c>
      <c r="Q29" s="76" t="s">
        <v>25</v>
      </c>
      <c r="R29" s="77" t="s">
        <v>40</v>
      </c>
      <c r="S29" s="31" t="s">
        <v>70</v>
      </c>
      <c r="T29" s="16">
        <f>T33+T38+T43+T48+T51+T54+T56+T58+T62+T65+T67+T69+T72</f>
        <v>89456.3</v>
      </c>
      <c r="U29" s="16">
        <f>U33+U38+U43+U48+U51+U54+U56+U58+U62+U65+U67</f>
        <v>98752.7</v>
      </c>
      <c r="V29" s="16">
        <f>V33+V38+V43+V48+V51+V54+V56+V58+V62+V65+V67</f>
        <v>231624.1</v>
      </c>
      <c r="W29" s="16">
        <f>W33+W38+W43+W48+W51+W54+W56+W58+W62+W65+W67</f>
        <v>16150.4</v>
      </c>
      <c r="X29" s="16"/>
      <c r="Y29" s="16"/>
      <c r="Z29" s="16">
        <f>Z33+Z38+Z43+Z48+Z51+Z54+Z56+Z58+Z62+Z65+Z67+Z69+Z72</f>
        <v>435983.5</v>
      </c>
      <c r="AA29" s="31">
        <v>2018</v>
      </c>
      <c r="AB29" s="78"/>
      <c r="AC29" s="78"/>
    </row>
    <row r="30" spans="1:29" s="2" customFormat="1" ht="29.25" x14ac:dyDescent="0.25">
      <c r="A30" s="47"/>
      <c r="B30" s="47"/>
      <c r="C30" s="47"/>
      <c r="D30" s="47"/>
      <c r="E30" s="47"/>
      <c r="F30" s="47"/>
      <c r="G30" s="47"/>
      <c r="H30" s="47"/>
      <c r="I30" s="48"/>
      <c r="J30" s="47"/>
      <c r="K30" s="47"/>
      <c r="L30" s="47"/>
      <c r="M30" s="47"/>
      <c r="N30" s="47"/>
      <c r="O30" s="47"/>
      <c r="P30" s="47"/>
      <c r="Q30" s="47"/>
      <c r="R30" s="46" t="s">
        <v>125</v>
      </c>
      <c r="S30" s="15" t="s">
        <v>11</v>
      </c>
      <c r="T30" s="8"/>
      <c r="U30" s="8">
        <f t="shared" ref="U30:W31" si="12">U36+U41+U46+U60+U63</f>
        <v>0.6</v>
      </c>
      <c r="V30" s="8">
        <f t="shared" si="12"/>
        <v>3.5</v>
      </c>
      <c r="W30" s="8">
        <f t="shared" si="12"/>
        <v>0.5</v>
      </c>
      <c r="X30" s="8"/>
      <c r="Y30" s="8"/>
      <c r="Z30" s="5">
        <f t="shared" si="4"/>
        <v>4.5999999999999996</v>
      </c>
      <c r="AA30" s="15">
        <v>2018</v>
      </c>
      <c r="AB30" s="40"/>
      <c r="AC30" s="40"/>
    </row>
    <row r="31" spans="1:29" s="2" customFormat="1" ht="29.25" x14ac:dyDescent="0.25">
      <c r="A31" s="47"/>
      <c r="B31" s="47"/>
      <c r="C31" s="47"/>
      <c r="D31" s="47"/>
      <c r="E31" s="47"/>
      <c r="F31" s="47"/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  <c r="R31" s="46" t="s">
        <v>126</v>
      </c>
      <c r="S31" s="15" t="s">
        <v>71</v>
      </c>
      <c r="T31" s="8"/>
      <c r="U31" s="8">
        <f t="shared" si="12"/>
        <v>18.7</v>
      </c>
      <c r="V31" s="8">
        <f t="shared" si="12"/>
        <v>79.599999999999994</v>
      </c>
      <c r="W31" s="8">
        <f t="shared" si="12"/>
        <v>7</v>
      </c>
      <c r="X31" s="8"/>
      <c r="Y31" s="8"/>
      <c r="Z31" s="5">
        <f t="shared" si="4"/>
        <v>105.3</v>
      </c>
      <c r="AA31" s="15">
        <v>2018</v>
      </c>
      <c r="AB31" s="40"/>
      <c r="AC31" s="40"/>
    </row>
    <row r="32" spans="1:29" s="2" customFormat="1" ht="44.25" x14ac:dyDescent="0.25">
      <c r="A32" s="47"/>
      <c r="B32" s="47"/>
      <c r="C32" s="47"/>
      <c r="D32" s="47"/>
      <c r="E32" s="47"/>
      <c r="F32" s="47"/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  <c r="R32" s="46" t="s">
        <v>127</v>
      </c>
      <c r="S32" s="15" t="s">
        <v>11</v>
      </c>
      <c r="T32" s="8">
        <f>T50+T53+T55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0"/>
      <c r="AC32" s="40"/>
    </row>
    <row r="33" spans="1:29" s="2" customFormat="1" ht="45" x14ac:dyDescent="0.25">
      <c r="A33" s="12" t="s">
        <v>25</v>
      </c>
      <c r="B33" s="12" t="s">
        <v>25</v>
      </c>
      <c r="C33" s="12" t="s">
        <v>41</v>
      </c>
      <c r="D33" s="12" t="s">
        <v>25</v>
      </c>
      <c r="E33" s="12" t="s">
        <v>35</v>
      </c>
      <c r="F33" s="12" t="s">
        <v>25</v>
      </c>
      <c r="G33" s="12" t="s">
        <v>34</v>
      </c>
      <c r="H33" s="12" t="s">
        <v>25</v>
      </c>
      <c r="I33" s="12" t="s">
        <v>33</v>
      </c>
      <c r="J33" s="12" t="s">
        <v>26</v>
      </c>
      <c r="K33" s="12" t="s">
        <v>25</v>
      </c>
      <c r="L33" s="12" t="s">
        <v>26</v>
      </c>
      <c r="M33" s="12" t="s">
        <v>25</v>
      </c>
      <c r="N33" s="12" t="s">
        <v>25</v>
      </c>
      <c r="O33" s="12" t="s">
        <v>25</v>
      </c>
      <c r="P33" s="12" t="s">
        <v>25</v>
      </c>
      <c r="Q33" s="12" t="s">
        <v>25</v>
      </c>
      <c r="R33" s="9" t="s">
        <v>51</v>
      </c>
      <c r="S33" s="13" t="s">
        <v>70</v>
      </c>
      <c r="T33" s="10">
        <f>T34+T35</f>
        <v>30000</v>
      </c>
      <c r="U33" s="10">
        <f t="shared" ref="U33:V33" si="13">U34+U35</f>
        <v>71052.7</v>
      </c>
      <c r="V33" s="10">
        <f t="shared" si="13"/>
        <v>189473.7</v>
      </c>
      <c r="W33" s="10"/>
      <c r="X33" s="10"/>
      <c r="Y33" s="10"/>
      <c r="Z33" s="10">
        <f t="shared" si="4"/>
        <v>290526.40000000002</v>
      </c>
      <c r="AA33" s="13">
        <v>2017</v>
      </c>
      <c r="AB33" s="40"/>
      <c r="AC33" s="40"/>
    </row>
    <row r="34" spans="1:29" s="2" customFormat="1" ht="45" x14ac:dyDescent="0.25">
      <c r="A34" s="12" t="s">
        <v>25</v>
      </c>
      <c r="B34" s="12" t="s">
        <v>25</v>
      </c>
      <c r="C34" s="12" t="s">
        <v>41</v>
      </c>
      <c r="D34" s="12" t="s">
        <v>25</v>
      </c>
      <c r="E34" s="12" t="s">
        <v>35</v>
      </c>
      <c r="F34" s="12" t="s">
        <v>25</v>
      </c>
      <c r="G34" s="12" t="s">
        <v>34</v>
      </c>
      <c r="H34" s="12" t="s">
        <v>25</v>
      </c>
      <c r="I34" s="12" t="s">
        <v>33</v>
      </c>
      <c r="J34" s="12" t="s">
        <v>26</v>
      </c>
      <c r="K34" s="12" t="s">
        <v>25</v>
      </c>
      <c r="L34" s="12" t="s">
        <v>26</v>
      </c>
      <c r="M34" s="12" t="s">
        <v>25</v>
      </c>
      <c r="N34" s="12" t="s">
        <v>25</v>
      </c>
      <c r="O34" s="12" t="s">
        <v>25</v>
      </c>
      <c r="P34" s="12" t="s">
        <v>25</v>
      </c>
      <c r="Q34" s="12" t="s">
        <v>26</v>
      </c>
      <c r="R34" s="9" t="s">
        <v>51</v>
      </c>
      <c r="S34" s="13" t="s">
        <v>70</v>
      </c>
      <c r="T34" s="11">
        <f>130000-100000</f>
        <v>30000</v>
      </c>
      <c r="U34" s="11"/>
      <c r="V34" s="11"/>
      <c r="W34" s="11"/>
      <c r="X34" s="11"/>
      <c r="Y34" s="11"/>
      <c r="Z34" s="10">
        <f t="shared" si="4"/>
        <v>30000</v>
      </c>
      <c r="AA34" s="13">
        <v>2015</v>
      </c>
      <c r="AB34" s="80" t="s">
        <v>60</v>
      </c>
      <c r="AC34" s="80">
        <v>2016</v>
      </c>
    </row>
    <row r="35" spans="1:29" s="2" customFormat="1" ht="45" x14ac:dyDescent="0.25">
      <c r="A35" s="12" t="s">
        <v>25</v>
      </c>
      <c r="B35" s="12" t="s">
        <v>25</v>
      </c>
      <c r="C35" s="12" t="s">
        <v>41</v>
      </c>
      <c r="D35" s="12" t="s">
        <v>25</v>
      </c>
      <c r="E35" s="12" t="s">
        <v>35</v>
      </c>
      <c r="F35" s="12" t="s">
        <v>25</v>
      </c>
      <c r="G35" s="12" t="s">
        <v>34</v>
      </c>
      <c r="H35" s="12" t="s">
        <v>25</v>
      </c>
      <c r="I35" s="12" t="s">
        <v>33</v>
      </c>
      <c r="J35" s="12" t="s">
        <v>26</v>
      </c>
      <c r="K35" s="12" t="s">
        <v>25</v>
      </c>
      <c r="L35" s="12" t="s">
        <v>26</v>
      </c>
      <c r="M35" s="12" t="s">
        <v>41</v>
      </c>
      <c r="N35" s="12" t="s">
        <v>37</v>
      </c>
      <c r="O35" s="12" t="s">
        <v>26</v>
      </c>
      <c r="P35" s="12" t="s">
        <v>26</v>
      </c>
      <c r="Q35" s="12" t="s">
        <v>25</v>
      </c>
      <c r="R35" s="9" t="s">
        <v>51</v>
      </c>
      <c r="S35" s="13" t="s">
        <v>70</v>
      </c>
      <c r="T35" s="11"/>
      <c r="U35" s="11">
        <f>189473.7-189473.7+71052.7</f>
        <v>71052.7</v>
      </c>
      <c r="V35" s="11">
        <v>189473.7</v>
      </c>
      <c r="W35" s="11"/>
      <c r="X35" s="11"/>
      <c r="Y35" s="11"/>
      <c r="Z35" s="10">
        <f t="shared" si="4"/>
        <v>260526.40000000002</v>
      </c>
      <c r="AA35" s="13">
        <v>2017</v>
      </c>
      <c r="AB35" s="41" t="s">
        <v>59</v>
      </c>
      <c r="AC35" s="41" t="s">
        <v>61</v>
      </c>
    </row>
    <row r="36" spans="1:29" s="50" customFormat="1" ht="27.6" customHeight="1" x14ac:dyDescent="0.25">
      <c r="A36" s="47"/>
      <c r="B36" s="47"/>
      <c r="C36" s="47"/>
      <c r="D36" s="47"/>
      <c r="E36" s="47"/>
      <c r="F36" s="47"/>
      <c r="G36" s="47"/>
      <c r="H36" s="47"/>
      <c r="I36" s="48"/>
      <c r="J36" s="47"/>
      <c r="K36" s="47"/>
      <c r="L36" s="47"/>
      <c r="M36" s="47"/>
      <c r="N36" s="47"/>
      <c r="O36" s="47"/>
      <c r="P36" s="47"/>
      <c r="Q36" s="47"/>
      <c r="R36" s="46" t="s">
        <v>128</v>
      </c>
      <c r="S36" s="15" t="s">
        <v>11</v>
      </c>
      <c r="T36" s="43"/>
      <c r="U36" s="43"/>
      <c r="V36" s="43">
        <v>0.3</v>
      </c>
      <c r="W36" s="44"/>
      <c r="X36" s="44"/>
      <c r="Y36" s="44"/>
      <c r="Z36" s="5">
        <f t="shared" si="4"/>
        <v>0.3</v>
      </c>
      <c r="AA36" s="15">
        <v>2017</v>
      </c>
      <c r="AB36" s="49"/>
      <c r="AC36" s="49"/>
    </row>
    <row r="37" spans="1:29" s="50" customFormat="1" ht="29.25" x14ac:dyDescent="0.25">
      <c r="A37" s="47"/>
      <c r="B37" s="47"/>
      <c r="C37" s="47"/>
      <c r="D37" s="47"/>
      <c r="E37" s="47"/>
      <c r="F37" s="47"/>
      <c r="G37" s="47"/>
      <c r="H37" s="47"/>
      <c r="I37" s="48"/>
      <c r="J37" s="47"/>
      <c r="K37" s="47"/>
      <c r="L37" s="47"/>
      <c r="M37" s="47"/>
      <c r="N37" s="47"/>
      <c r="O37" s="47"/>
      <c r="P37" s="47"/>
      <c r="Q37" s="47"/>
      <c r="R37" s="46" t="s">
        <v>126</v>
      </c>
      <c r="S37" s="15" t="s">
        <v>71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9"/>
      <c r="AC37" s="49"/>
    </row>
    <row r="38" spans="1:29" s="2" customFormat="1" ht="44.25" x14ac:dyDescent="0.25">
      <c r="A38" s="12" t="s">
        <v>25</v>
      </c>
      <c r="B38" s="12" t="s">
        <v>25</v>
      </c>
      <c r="C38" s="12" t="s">
        <v>41</v>
      </c>
      <c r="D38" s="12" t="s">
        <v>25</v>
      </c>
      <c r="E38" s="12" t="s">
        <v>35</v>
      </c>
      <c r="F38" s="12" t="s">
        <v>25</v>
      </c>
      <c r="G38" s="12" t="s">
        <v>34</v>
      </c>
      <c r="H38" s="12" t="s">
        <v>25</v>
      </c>
      <c r="I38" s="12" t="s">
        <v>33</v>
      </c>
      <c r="J38" s="12" t="s">
        <v>26</v>
      </c>
      <c r="K38" s="12" t="s">
        <v>25</v>
      </c>
      <c r="L38" s="12" t="s">
        <v>26</v>
      </c>
      <c r="M38" s="12" t="s">
        <v>25</v>
      </c>
      <c r="N38" s="12" t="s">
        <v>27</v>
      </c>
      <c r="O38" s="12"/>
      <c r="P38" s="12"/>
      <c r="Q38" s="12"/>
      <c r="R38" s="9" t="s">
        <v>129</v>
      </c>
      <c r="S38" s="13" t="s">
        <v>70</v>
      </c>
      <c r="T38" s="10">
        <v>900</v>
      </c>
      <c r="U38" s="10"/>
      <c r="V38" s="10">
        <v>6000</v>
      </c>
      <c r="W38" s="10"/>
      <c r="X38" s="10"/>
      <c r="Y38" s="10"/>
      <c r="Z38" s="10">
        <f t="shared" si="4"/>
        <v>6900</v>
      </c>
      <c r="AA38" s="13">
        <v>2017</v>
      </c>
      <c r="AB38" s="40"/>
      <c r="AC38" s="40"/>
    </row>
    <row r="39" spans="1:29" s="50" customFormat="1" ht="44.25" x14ac:dyDescent="0.25">
      <c r="A39" s="48"/>
      <c r="B39" s="48"/>
      <c r="C39" s="48"/>
      <c r="D39" s="48"/>
      <c r="E39" s="47"/>
      <c r="F39" s="47"/>
      <c r="G39" s="47"/>
      <c r="H39" s="47"/>
      <c r="I39" s="48"/>
      <c r="J39" s="47"/>
      <c r="K39" s="47"/>
      <c r="L39" s="47"/>
      <c r="M39" s="47"/>
      <c r="N39" s="47"/>
      <c r="O39" s="47"/>
      <c r="P39" s="47"/>
      <c r="Q39" s="47"/>
      <c r="R39" s="46" t="s">
        <v>83</v>
      </c>
      <c r="S39" s="15" t="s">
        <v>62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9"/>
      <c r="AC39" s="49"/>
    </row>
    <row r="40" spans="1:29" s="50" customFormat="1" ht="29.25" x14ac:dyDescent="0.25">
      <c r="A40" s="48"/>
      <c r="B40" s="48"/>
      <c r="C40" s="48"/>
      <c r="D40" s="48"/>
      <c r="E40" s="47"/>
      <c r="F40" s="47"/>
      <c r="G40" s="47"/>
      <c r="H40" s="47"/>
      <c r="I40" s="48"/>
      <c r="J40" s="47"/>
      <c r="K40" s="47"/>
      <c r="L40" s="47"/>
      <c r="M40" s="47"/>
      <c r="N40" s="47"/>
      <c r="O40" s="47"/>
      <c r="P40" s="47"/>
      <c r="Q40" s="47"/>
      <c r="R40" s="46" t="s">
        <v>79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9"/>
      <c r="AC40" s="49"/>
    </row>
    <row r="41" spans="1:29" s="50" customFormat="1" ht="27.6" customHeight="1" x14ac:dyDescent="0.25">
      <c r="A41" s="47"/>
      <c r="B41" s="47"/>
      <c r="C41" s="47"/>
      <c r="D41" s="47"/>
      <c r="E41" s="47"/>
      <c r="F41" s="47"/>
      <c r="G41" s="47"/>
      <c r="H41" s="47"/>
      <c r="I41" s="48"/>
      <c r="J41" s="47"/>
      <c r="K41" s="47"/>
      <c r="L41" s="47"/>
      <c r="M41" s="47"/>
      <c r="N41" s="47"/>
      <c r="O41" s="47"/>
      <c r="P41" s="47"/>
      <c r="Q41" s="47"/>
      <c r="R41" s="46" t="s">
        <v>80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9"/>
      <c r="AC41" s="49"/>
    </row>
    <row r="42" spans="1:29" s="50" customFormat="1" ht="29.25" x14ac:dyDescent="0.25">
      <c r="A42" s="47"/>
      <c r="B42" s="47"/>
      <c r="C42" s="47"/>
      <c r="D42" s="47"/>
      <c r="E42" s="47"/>
      <c r="F42" s="47"/>
      <c r="G42" s="47"/>
      <c r="H42" s="47"/>
      <c r="I42" s="48"/>
      <c r="J42" s="47"/>
      <c r="K42" s="47"/>
      <c r="L42" s="47"/>
      <c r="M42" s="47"/>
      <c r="N42" s="47"/>
      <c r="O42" s="47"/>
      <c r="P42" s="47"/>
      <c r="Q42" s="47"/>
      <c r="R42" s="46" t="s">
        <v>81</v>
      </c>
      <c r="S42" s="15" t="s">
        <v>71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9"/>
      <c r="AC42" s="49"/>
    </row>
    <row r="43" spans="1:29" s="2" customFormat="1" ht="44.25" x14ac:dyDescent="0.25">
      <c r="A43" s="12" t="s">
        <v>25</v>
      </c>
      <c r="B43" s="12" t="s">
        <v>25</v>
      </c>
      <c r="C43" s="12" t="s">
        <v>41</v>
      </c>
      <c r="D43" s="12" t="s">
        <v>25</v>
      </c>
      <c r="E43" s="12" t="s">
        <v>35</v>
      </c>
      <c r="F43" s="12" t="s">
        <v>25</v>
      </c>
      <c r="G43" s="12" t="s">
        <v>34</v>
      </c>
      <c r="H43" s="12" t="s">
        <v>25</v>
      </c>
      <c r="I43" s="12" t="s">
        <v>33</v>
      </c>
      <c r="J43" s="12" t="s">
        <v>26</v>
      </c>
      <c r="K43" s="12" t="s">
        <v>25</v>
      </c>
      <c r="L43" s="12" t="s">
        <v>26</v>
      </c>
      <c r="M43" s="12" t="s">
        <v>25</v>
      </c>
      <c r="N43" s="12" t="s">
        <v>25</v>
      </c>
      <c r="O43" s="12" t="s">
        <v>25</v>
      </c>
      <c r="P43" s="12" t="s">
        <v>25</v>
      </c>
      <c r="Q43" s="12" t="s">
        <v>36</v>
      </c>
      <c r="R43" s="9" t="s">
        <v>130</v>
      </c>
      <c r="S43" s="13" t="s">
        <v>70</v>
      </c>
      <c r="T43" s="10">
        <v>20000</v>
      </c>
      <c r="U43" s="10">
        <v>1000</v>
      </c>
      <c r="V43" s="10">
        <v>20000</v>
      </c>
      <c r="W43" s="10"/>
      <c r="X43" s="10"/>
      <c r="Y43" s="10"/>
      <c r="Z43" s="10">
        <f t="shared" si="4"/>
        <v>41000</v>
      </c>
      <c r="AA43" s="13">
        <v>2017</v>
      </c>
      <c r="AB43" s="40"/>
      <c r="AC43" s="40"/>
    </row>
    <row r="44" spans="1:29" s="50" customFormat="1" ht="28.9" customHeight="1" x14ac:dyDescent="0.25">
      <c r="A44" s="48"/>
      <c r="B44" s="48"/>
      <c r="C44" s="48"/>
      <c r="D44" s="48"/>
      <c r="E44" s="47"/>
      <c r="F44" s="47"/>
      <c r="G44" s="47"/>
      <c r="H44" s="47"/>
      <c r="I44" s="48"/>
      <c r="J44" s="47"/>
      <c r="K44" s="47"/>
      <c r="L44" s="47"/>
      <c r="M44" s="47"/>
      <c r="N44" s="47"/>
      <c r="O44" s="47"/>
      <c r="P44" s="47"/>
      <c r="Q44" s="47"/>
      <c r="R44" s="46" t="s">
        <v>77</v>
      </c>
      <c r="S44" s="15" t="s">
        <v>62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9"/>
      <c r="AC44" s="49"/>
    </row>
    <row r="45" spans="1:29" s="50" customFormat="1" ht="29.25" x14ac:dyDescent="0.25">
      <c r="A45" s="48"/>
      <c r="B45" s="48"/>
      <c r="C45" s="48"/>
      <c r="D45" s="48"/>
      <c r="E45" s="47"/>
      <c r="F45" s="47"/>
      <c r="G45" s="47"/>
      <c r="H45" s="47"/>
      <c r="I45" s="48"/>
      <c r="J45" s="47"/>
      <c r="K45" s="47"/>
      <c r="L45" s="47"/>
      <c r="M45" s="47"/>
      <c r="N45" s="47"/>
      <c r="O45" s="47"/>
      <c r="P45" s="47"/>
      <c r="Q45" s="47"/>
      <c r="R45" s="46" t="s">
        <v>79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9"/>
      <c r="AC45" s="49"/>
    </row>
    <row r="46" spans="1:29" s="50" customFormat="1" ht="27.6" customHeight="1" x14ac:dyDescent="0.25">
      <c r="A46" s="47"/>
      <c r="B46" s="47"/>
      <c r="C46" s="47"/>
      <c r="D46" s="47"/>
      <c r="E46" s="47"/>
      <c r="F46" s="47"/>
      <c r="G46" s="47"/>
      <c r="H46" s="47"/>
      <c r="I46" s="48"/>
      <c r="J46" s="47"/>
      <c r="K46" s="47"/>
      <c r="L46" s="47"/>
      <c r="M46" s="47"/>
      <c r="N46" s="47"/>
      <c r="O46" s="47"/>
      <c r="P46" s="47"/>
      <c r="Q46" s="47"/>
      <c r="R46" s="46" t="s">
        <v>228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9"/>
      <c r="AC46" s="49"/>
    </row>
    <row r="47" spans="1:29" s="50" customFormat="1" ht="29.25" x14ac:dyDescent="0.25">
      <c r="A47" s="47"/>
      <c r="B47" s="47"/>
      <c r="C47" s="47"/>
      <c r="D47" s="47"/>
      <c r="E47" s="47"/>
      <c r="F47" s="47"/>
      <c r="G47" s="47"/>
      <c r="H47" s="47"/>
      <c r="I47" s="48"/>
      <c r="J47" s="47"/>
      <c r="K47" s="47"/>
      <c r="L47" s="47"/>
      <c r="M47" s="47"/>
      <c r="N47" s="47"/>
      <c r="O47" s="47"/>
      <c r="P47" s="47"/>
      <c r="Q47" s="47"/>
      <c r="R47" s="46" t="s">
        <v>81</v>
      </c>
      <c r="S47" s="15" t="s">
        <v>71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9"/>
      <c r="AC47" s="49"/>
    </row>
    <row r="48" spans="1:29" s="2" customFormat="1" ht="45" x14ac:dyDescent="0.25">
      <c r="A48" s="12" t="s">
        <v>25</v>
      </c>
      <c r="B48" s="12" t="s">
        <v>25</v>
      </c>
      <c r="C48" s="12" t="s">
        <v>41</v>
      </c>
      <c r="D48" s="12" t="s">
        <v>25</v>
      </c>
      <c r="E48" s="12" t="s">
        <v>35</v>
      </c>
      <c r="F48" s="12" t="s">
        <v>25</v>
      </c>
      <c r="G48" s="12" t="s">
        <v>34</v>
      </c>
      <c r="H48" s="12" t="s">
        <v>25</v>
      </c>
      <c r="I48" s="12" t="s">
        <v>33</v>
      </c>
      <c r="J48" s="12" t="s">
        <v>26</v>
      </c>
      <c r="K48" s="12" t="s">
        <v>25</v>
      </c>
      <c r="L48" s="12" t="s">
        <v>26</v>
      </c>
      <c r="M48" s="12" t="s">
        <v>25</v>
      </c>
      <c r="N48" s="12" t="s">
        <v>35</v>
      </c>
      <c r="O48" s="12"/>
      <c r="P48" s="12"/>
      <c r="Q48" s="12"/>
      <c r="R48" s="9" t="s">
        <v>66</v>
      </c>
      <c r="S48" s="13" t="s">
        <v>70</v>
      </c>
      <c r="T48" s="10">
        <v>10450</v>
      </c>
      <c r="U48" s="11"/>
      <c r="V48" s="11"/>
      <c r="W48" s="11"/>
      <c r="X48" s="11"/>
      <c r="Y48" s="11"/>
      <c r="Z48" s="10">
        <f t="shared" si="4"/>
        <v>10450</v>
      </c>
      <c r="AA48" s="13">
        <v>2015</v>
      </c>
      <c r="AB48" s="40"/>
      <c r="AC48" s="40"/>
    </row>
    <row r="49" spans="1:29" s="50" customFormat="1" ht="30" customHeight="1" x14ac:dyDescent="0.25">
      <c r="A49" s="48"/>
      <c r="B49" s="48"/>
      <c r="C49" s="48"/>
      <c r="D49" s="48"/>
      <c r="E49" s="47"/>
      <c r="F49" s="47"/>
      <c r="G49" s="47"/>
      <c r="H49" s="47"/>
      <c r="I49" s="48"/>
      <c r="J49" s="47"/>
      <c r="K49" s="47"/>
      <c r="L49" s="47"/>
      <c r="M49" s="47"/>
      <c r="N49" s="47"/>
      <c r="O49" s="47"/>
      <c r="P49" s="47"/>
      <c r="Q49" s="47"/>
      <c r="R49" s="46" t="s">
        <v>77</v>
      </c>
      <c r="S49" s="15" t="s">
        <v>62</v>
      </c>
      <c r="T49" s="21">
        <v>1</v>
      </c>
      <c r="U49" s="21"/>
      <c r="V49" s="21"/>
      <c r="W49" s="21"/>
      <c r="X49" s="21"/>
      <c r="Y49" s="21"/>
      <c r="Z49" s="6">
        <f>T49</f>
        <v>1</v>
      </c>
      <c r="AA49" s="15">
        <v>2015</v>
      </c>
      <c r="AB49" s="49"/>
      <c r="AC49" s="49"/>
    </row>
    <row r="50" spans="1:29" s="50" customFormat="1" ht="45" x14ac:dyDescent="0.25">
      <c r="A50" s="47"/>
      <c r="B50" s="47"/>
      <c r="C50" s="47"/>
      <c r="D50" s="47"/>
      <c r="E50" s="47"/>
      <c r="F50" s="47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7"/>
      <c r="R50" s="17" t="s">
        <v>82</v>
      </c>
      <c r="S50" s="15" t="s">
        <v>11</v>
      </c>
      <c r="T50" s="8">
        <v>0.9</v>
      </c>
      <c r="U50" s="8"/>
      <c r="V50" s="8"/>
      <c r="W50" s="8"/>
      <c r="X50" s="8"/>
      <c r="Y50" s="8"/>
      <c r="Z50" s="5">
        <f t="shared" si="4"/>
        <v>0.9</v>
      </c>
      <c r="AA50" s="15">
        <v>2015</v>
      </c>
      <c r="AB50" s="49"/>
      <c r="AC50" s="49"/>
    </row>
    <row r="51" spans="1:29" s="2" customFormat="1" ht="45" x14ac:dyDescent="0.25">
      <c r="A51" s="12" t="s">
        <v>25</v>
      </c>
      <c r="B51" s="12" t="s">
        <v>25</v>
      </c>
      <c r="C51" s="12" t="s">
        <v>41</v>
      </c>
      <c r="D51" s="12" t="s">
        <v>25</v>
      </c>
      <c r="E51" s="12" t="s">
        <v>35</v>
      </c>
      <c r="F51" s="12" t="s">
        <v>25</v>
      </c>
      <c r="G51" s="12" t="s">
        <v>34</v>
      </c>
      <c r="H51" s="12" t="s">
        <v>25</v>
      </c>
      <c r="I51" s="12" t="s">
        <v>33</v>
      </c>
      <c r="J51" s="12" t="s">
        <v>26</v>
      </c>
      <c r="K51" s="12" t="s">
        <v>25</v>
      </c>
      <c r="L51" s="12" t="s">
        <v>26</v>
      </c>
      <c r="M51" s="12" t="s">
        <v>25</v>
      </c>
      <c r="N51" s="12" t="s">
        <v>25</v>
      </c>
      <c r="O51" s="12" t="s">
        <v>25</v>
      </c>
      <c r="P51" s="12" t="s">
        <v>25</v>
      </c>
      <c r="Q51" s="12" t="s">
        <v>32</v>
      </c>
      <c r="R51" s="9" t="s">
        <v>131</v>
      </c>
      <c r="S51" s="13" t="s">
        <v>70</v>
      </c>
      <c r="T51" s="10">
        <v>8000</v>
      </c>
      <c r="U51" s="10">
        <v>21200</v>
      </c>
      <c r="V51" s="10"/>
      <c r="W51" s="10"/>
      <c r="X51" s="10"/>
      <c r="Y51" s="10"/>
      <c r="Z51" s="10">
        <f t="shared" si="4"/>
        <v>29200</v>
      </c>
      <c r="AA51" s="13">
        <v>2016</v>
      </c>
      <c r="AB51" s="40"/>
      <c r="AC51" s="40"/>
    </row>
    <row r="52" spans="1:29" s="50" customFormat="1" ht="28.15" customHeight="1" x14ac:dyDescent="0.25">
      <c r="A52" s="48"/>
      <c r="B52" s="48"/>
      <c r="C52" s="48"/>
      <c r="D52" s="48"/>
      <c r="E52" s="47"/>
      <c r="F52" s="47"/>
      <c r="G52" s="47"/>
      <c r="H52" s="47"/>
      <c r="I52" s="48"/>
      <c r="J52" s="47"/>
      <c r="K52" s="47"/>
      <c r="L52" s="47"/>
      <c r="M52" s="47"/>
      <c r="N52" s="47"/>
      <c r="O52" s="47"/>
      <c r="P52" s="47"/>
      <c r="Q52" s="47"/>
      <c r="R52" s="46" t="s">
        <v>77</v>
      </c>
      <c r="S52" s="15" t="s">
        <v>62</v>
      </c>
      <c r="T52" s="21">
        <v>1</v>
      </c>
      <c r="U52" s="21"/>
      <c r="V52" s="21"/>
      <c r="W52" s="21"/>
      <c r="X52" s="21"/>
      <c r="Y52" s="21"/>
      <c r="Z52" s="6">
        <f>T52</f>
        <v>1</v>
      </c>
      <c r="AA52" s="15">
        <v>2015</v>
      </c>
      <c r="AB52" s="49"/>
      <c r="AC52" s="49"/>
    </row>
    <row r="53" spans="1:29" s="2" customFormat="1" ht="45" x14ac:dyDescent="0.25">
      <c r="A53" s="47"/>
      <c r="B53" s="47"/>
      <c r="C53" s="47"/>
      <c r="D53" s="47"/>
      <c r="E53" s="47"/>
      <c r="F53" s="47"/>
      <c r="G53" s="47"/>
      <c r="H53" s="47"/>
      <c r="I53" s="48"/>
      <c r="J53" s="47"/>
      <c r="K53" s="47"/>
      <c r="L53" s="47"/>
      <c r="M53" s="47"/>
      <c r="N53" s="47"/>
      <c r="O53" s="47"/>
      <c r="P53" s="47"/>
      <c r="Q53" s="47"/>
      <c r="R53" s="81" t="s">
        <v>82</v>
      </c>
      <c r="S53" s="27" t="s">
        <v>11</v>
      </c>
      <c r="T53" s="14"/>
      <c r="U53" s="8">
        <v>0.7</v>
      </c>
      <c r="V53" s="8"/>
      <c r="W53" s="8"/>
      <c r="X53" s="8"/>
      <c r="Y53" s="8"/>
      <c r="Z53" s="5">
        <f t="shared" si="4"/>
        <v>0.7</v>
      </c>
      <c r="AA53" s="15">
        <v>2016</v>
      </c>
      <c r="AB53" s="40"/>
      <c r="AC53" s="40"/>
    </row>
    <row r="54" spans="1:29" s="2" customFormat="1" ht="45" x14ac:dyDescent="0.25">
      <c r="A54" s="12" t="s">
        <v>25</v>
      </c>
      <c r="B54" s="12" t="s">
        <v>25</v>
      </c>
      <c r="C54" s="12" t="s">
        <v>41</v>
      </c>
      <c r="D54" s="12" t="s">
        <v>25</v>
      </c>
      <c r="E54" s="12" t="s">
        <v>35</v>
      </c>
      <c r="F54" s="12" t="s">
        <v>25</v>
      </c>
      <c r="G54" s="12" t="s">
        <v>34</v>
      </c>
      <c r="H54" s="12" t="s">
        <v>25</v>
      </c>
      <c r="I54" s="12" t="s">
        <v>33</v>
      </c>
      <c r="J54" s="12" t="s">
        <v>26</v>
      </c>
      <c r="K54" s="12" t="s">
        <v>25</v>
      </c>
      <c r="L54" s="12" t="s">
        <v>26</v>
      </c>
      <c r="M54" s="12" t="s">
        <v>25</v>
      </c>
      <c r="N54" s="12" t="s">
        <v>37</v>
      </c>
      <c r="O54" s="12"/>
      <c r="P54" s="12"/>
      <c r="Q54" s="12"/>
      <c r="R54" s="9" t="s">
        <v>132</v>
      </c>
      <c r="S54" s="13" t="s">
        <v>70</v>
      </c>
      <c r="T54" s="10">
        <v>15000</v>
      </c>
      <c r="U54" s="10"/>
      <c r="V54" s="10"/>
      <c r="W54" s="10"/>
      <c r="X54" s="10"/>
      <c r="Y54" s="10"/>
      <c r="Z54" s="10">
        <f t="shared" si="4"/>
        <v>15000</v>
      </c>
      <c r="AA54" s="13">
        <v>2015</v>
      </c>
      <c r="AB54" s="40"/>
      <c r="AC54" s="40"/>
    </row>
    <row r="55" spans="1:29" s="2" customFormat="1" ht="45" x14ac:dyDescent="0.25">
      <c r="A55" s="47"/>
      <c r="B55" s="47"/>
      <c r="C55" s="47"/>
      <c r="D55" s="47"/>
      <c r="E55" s="47"/>
      <c r="F55" s="47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  <c r="R55" s="81" t="s">
        <v>133</v>
      </c>
      <c r="S55" s="27" t="s">
        <v>11</v>
      </c>
      <c r="T55" s="14">
        <v>0.3</v>
      </c>
      <c r="U55" s="8"/>
      <c r="V55" s="8"/>
      <c r="W55" s="8"/>
      <c r="X55" s="8"/>
      <c r="Y55" s="8"/>
      <c r="Z55" s="5">
        <f t="shared" si="4"/>
        <v>0.3</v>
      </c>
      <c r="AA55" s="15">
        <v>2015</v>
      </c>
      <c r="AB55" s="40"/>
      <c r="AC55" s="40"/>
    </row>
    <row r="56" spans="1:29" s="2" customFormat="1" ht="45" x14ac:dyDescent="0.25">
      <c r="A56" s="82" t="s">
        <v>25</v>
      </c>
      <c r="B56" s="82" t="s">
        <v>25</v>
      </c>
      <c r="C56" s="82" t="s">
        <v>41</v>
      </c>
      <c r="D56" s="12" t="s">
        <v>25</v>
      </c>
      <c r="E56" s="12" t="s">
        <v>35</v>
      </c>
      <c r="F56" s="12" t="s">
        <v>25</v>
      </c>
      <c r="G56" s="12" t="s">
        <v>34</v>
      </c>
      <c r="H56" s="12" t="s">
        <v>25</v>
      </c>
      <c r="I56" s="12" t="s">
        <v>33</v>
      </c>
      <c r="J56" s="12" t="s">
        <v>26</v>
      </c>
      <c r="K56" s="12" t="s">
        <v>25</v>
      </c>
      <c r="L56" s="12" t="s">
        <v>26</v>
      </c>
      <c r="M56" s="12" t="s">
        <v>25</v>
      </c>
      <c r="N56" s="12" t="s">
        <v>41</v>
      </c>
      <c r="O56" s="12"/>
      <c r="P56" s="12"/>
      <c r="Q56" s="12"/>
      <c r="R56" s="9" t="s">
        <v>134</v>
      </c>
      <c r="S56" s="13" t="s">
        <v>70</v>
      </c>
      <c r="T56" s="10"/>
      <c r="U56" s="10"/>
      <c r="V56" s="10"/>
      <c r="W56" s="10"/>
      <c r="X56" s="10"/>
      <c r="Y56" s="10"/>
      <c r="Z56" s="10"/>
      <c r="AA56" s="13"/>
      <c r="AB56" s="40"/>
      <c r="AC56" s="40"/>
    </row>
    <row r="57" spans="1:29" s="2" customFormat="1" ht="45" x14ac:dyDescent="0.25">
      <c r="A57" s="47"/>
      <c r="B57" s="47"/>
      <c r="C57" s="47"/>
      <c r="D57" s="47"/>
      <c r="E57" s="47"/>
      <c r="F57" s="47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7"/>
      <c r="R57" s="81" t="s">
        <v>135</v>
      </c>
      <c r="S57" s="27" t="s">
        <v>63</v>
      </c>
      <c r="T57" s="21"/>
      <c r="U57" s="21"/>
      <c r="V57" s="21"/>
      <c r="W57" s="21"/>
      <c r="X57" s="21"/>
      <c r="Y57" s="21"/>
      <c r="Z57" s="6"/>
      <c r="AA57" s="15"/>
      <c r="AB57" s="40"/>
      <c r="AC57" s="40"/>
    </row>
    <row r="58" spans="1:29" s="2" customFormat="1" ht="29.25" x14ac:dyDescent="0.25">
      <c r="A58" s="12" t="s">
        <v>25</v>
      </c>
      <c r="B58" s="12" t="s">
        <v>25</v>
      </c>
      <c r="C58" s="12" t="s">
        <v>41</v>
      </c>
      <c r="D58" s="12" t="s">
        <v>25</v>
      </c>
      <c r="E58" s="12" t="s">
        <v>35</v>
      </c>
      <c r="F58" s="12" t="s">
        <v>25</v>
      </c>
      <c r="G58" s="12" t="s">
        <v>34</v>
      </c>
      <c r="H58" s="12" t="s">
        <v>25</v>
      </c>
      <c r="I58" s="12" t="s">
        <v>33</v>
      </c>
      <c r="J58" s="12" t="s">
        <v>26</v>
      </c>
      <c r="K58" s="12" t="s">
        <v>25</v>
      </c>
      <c r="L58" s="12" t="s">
        <v>26</v>
      </c>
      <c r="M58" s="12" t="s">
        <v>25</v>
      </c>
      <c r="N58" s="12" t="s">
        <v>25</v>
      </c>
      <c r="O58" s="12" t="s">
        <v>25</v>
      </c>
      <c r="P58" s="12" t="s">
        <v>25</v>
      </c>
      <c r="Q58" s="12" t="s">
        <v>33</v>
      </c>
      <c r="R58" s="9" t="s">
        <v>136</v>
      </c>
      <c r="S58" s="13" t="s">
        <v>70</v>
      </c>
      <c r="T58" s="10"/>
      <c r="U58" s="10">
        <v>4000</v>
      </c>
      <c r="V58" s="10">
        <v>16150.4</v>
      </c>
      <c r="W58" s="10">
        <v>16150.4</v>
      </c>
      <c r="X58" s="10"/>
      <c r="Y58" s="10"/>
      <c r="Z58" s="10">
        <f t="shared" si="4"/>
        <v>36300.800000000003</v>
      </c>
      <c r="AA58" s="13">
        <v>2018</v>
      </c>
      <c r="AB58" s="40"/>
      <c r="AC58" s="40"/>
    </row>
    <row r="59" spans="1:29" s="50" customFormat="1" ht="44.25" x14ac:dyDescent="0.25">
      <c r="A59" s="48"/>
      <c r="B59" s="48"/>
      <c r="C59" s="48"/>
      <c r="D59" s="48"/>
      <c r="E59" s="47"/>
      <c r="F59" s="47"/>
      <c r="G59" s="47"/>
      <c r="H59" s="47"/>
      <c r="I59" s="48"/>
      <c r="J59" s="47"/>
      <c r="K59" s="47"/>
      <c r="L59" s="47"/>
      <c r="M59" s="47"/>
      <c r="N59" s="47"/>
      <c r="O59" s="47"/>
      <c r="P59" s="47"/>
      <c r="Q59" s="47"/>
      <c r="R59" s="46" t="s">
        <v>83</v>
      </c>
      <c r="S59" s="15" t="s">
        <v>62</v>
      </c>
      <c r="T59" s="8"/>
      <c r="U59" s="21">
        <v>1</v>
      </c>
      <c r="V59" s="21"/>
      <c r="W59" s="21"/>
      <c r="X59" s="21"/>
      <c r="Y59" s="21"/>
      <c r="Z59" s="6">
        <f>U59</f>
        <v>1</v>
      </c>
      <c r="AA59" s="15">
        <v>2016</v>
      </c>
      <c r="AB59" s="49"/>
      <c r="AC59" s="49"/>
    </row>
    <row r="60" spans="1:29" s="2" customFormat="1" ht="27" customHeight="1" x14ac:dyDescent="0.25">
      <c r="A60" s="47"/>
      <c r="B60" s="47"/>
      <c r="C60" s="47"/>
      <c r="D60" s="47"/>
      <c r="E60" s="47"/>
      <c r="F60" s="47"/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6" t="s">
        <v>137</v>
      </c>
      <c r="S60" s="27" t="s">
        <v>11</v>
      </c>
      <c r="T60" s="14"/>
      <c r="U60" s="8"/>
      <c r="V60" s="8">
        <v>0.6</v>
      </c>
      <c r="W60" s="8">
        <v>0.5</v>
      </c>
      <c r="X60" s="32"/>
      <c r="Y60" s="32"/>
      <c r="Z60" s="5">
        <f t="shared" si="4"/>
        <v>1.1000000000000001</v>
      </c>
      <c r="AA60" s="15">
        <v>2018</v>
      </c>
      <c r="AB60" s="40"/>
      <c r="AC60" s="40"/>
    </row>
    <row r="61" spans="1:29" s="2" customFormat="1" ht="29.25" x14ac:dyDescent="0.25">
      <c r="A61" s="47"/>
      <c r="B61" s="47"/>
      <c r="C61" s="47"/>
      <c r="D61" s="47"/>
      <c r="E61" s="47"/>
      <c r="F61" s="47"/>
      <c r="G61" s="47"/>
      <c r="H61" s="47"/>
      <c r="I61" s="48"/>
      <c r="J61" s="47"/>
      <c r="K61" s="47"/>
      <c r="L61" s="47"/>
      <c r="M61" s="47"/>
      <c r="N61" s="47"/>
      <c r="O61" s="47"/>
      <c r="P61" s="47"/>
      <c r="Q61" s="47"/>
      <c r="R61" s="46" t="s">
        <v>138</v>
      </c>
      <c r="S61" s="15" t="s">
        <v>71</v>
      </c>
      <c r="T61" s="8"/>
      <c r="U61" s="8"/>
      <c r="V61" s="8">
        <v>7.3</v>
      </c>
      <c r="W61" s="8">
        <v>7</v>
      </c>
      <c r="X61" s="8"/>
      <c r="Y61" s="8"/>
      <c r="Z61" s="5">
        <f t="shared" si="4"/>
        <v>14.3</v>
      </c>
      <c r="AA61" s="15">
        <v>2018</v>
      </c>
      <c r="AB61" s="40"/>
      <c r="AC61" s="40"/>
    </row>
    <row r="62" spans="1:29" s="2" customFormat="1" ht="45" x14ac:dyDescent="0.25">
      <c r="A62" s="12" t="s">
        <v>25</v>
      </c>
      <c r="B62" s="12" t="s">
        <v>25</v>
      </c>
      <c r="C62" s="12" t="s">
        <v>41</v>
      </c>
      <c r="D62" s="12" t="s">
        <v>25</v>
      </c>
      <c r="E62" s="12" t="s">
        <v>35</v>
      </c>
      <c r="F62" s="12" t="s">
        <v>25</v>
      </c>
      <c r="G62" s="12" t="s">
        <v>34</v>
      </c>
      <c r="H62" s="12" t="s">
        <v>25</v>
      </c>
      <c r="I62" s="12" t="s">
        <v>33</v>
      </c>
      <c r="J62" s="12" t="s">
        <v>26</v>
      </c>
      <c r="K62" s="12" t="s">
        <v>25</v>
      </c>
      <c r="L62" s="12" t="s">
        <v>26</v>
      </c>
      <c r="M62" s="12" t="s">
        <v>25</v>
      </c>
      <c r="N62" s="12" t="s">
        <v>25</v>
      </c>
      <c r="O62" s="12" t="s">
        <v>25</v>
      </c>
      <c r="P62" s="12" t="s">
        <v>25</v>
      </c>
      <c r="Q62" s="12" t="s">
        <v>34</v>
      </c>
      <c r="R62" s="9" t="s">
        <v>139</v>
      </c>
      <c r="S62" s="13" t="s">
        <v>70</v>
      </c>
      <c r="T62" s="10"/>
      <c r="U62" s="10">
        <v>1500</v>
      </c>
      <c r="V62" s="10"/>
      <c r="W62" s="10"/>
      <c r="X62" s="10"/>
      <c r="Y62" s="10"/>
      <c r="Z62" s="10">
        <f t="shared" si="4"/>
        <v>1500</v>
      </c>
      <c r="AA62" s="13">
        <v>2016</v>
      </c>
      <c r="AB62" s="40"/>
      <c r="AC62" s="40"/>
    </row>
    <row r="63" spans="1:29" s="2" customFormat="1" ht="27" customHeight="1" x14ac:dyDescent="0.25">
      <c r="A63" s="47"/>
      <c r="B63" s="47"/>
      <c r="C63" s="47"/>
      <c r="D63" s="47"/>
      <c r="E63" s="47"/>
      <c r="F63" s="47"/>
      <c r="G63" s="47"/>
      <c r="H63" s="47"/>
      <c r="I63" s="48"/>
      <c r="J63" s="47"/>
      <c r="K63" s="47"/>
      <c r="L63" s="47"/>
      <c r="M63" s="47"/>
      <c r="N63" s="47"/>
      <c r="O63" s="47"/>
      <c r="P63" s="47"/>
      <c r="Q63" s="47"/>
      <c r="R63" s="46" t="s">
        <v>128</v>
      </c>
      <c r="S63" s="27" t="s">
        <v>11</v>
      </c>
      <c r="T63" s="14"/>
      <c r="U63" s="8">
        <v>0.6</v>
      </c>
      <c r="V63" s="8"/>
      <c r="W63" s="8"/>
      <c r="X63" s="8"/>
      <c r="Y63" s="8"/>
      <c r="Z63" s="5">
        <f t="shared" si="4"/>
        <v>0.6</v>
      </c>
      <c r="AA63" s="15">
        <v>2016</v>
      </c>
      <c r="AB63" s="40"/>
      <c r="AC63" s="40"/>
    </row>
    <row r="64" spans="1:29" s="2" customFormat="1" ht="29.25" x14ac:dyDescent="0.25">
      <c r="A64" s="47"/>
      <c r="B64" s="47"/>
      <c r="C64" s="47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7"/>
      <c r="R64" s="46" t="s">
        <v>126</v>
      </c>
      <c r="S64" s="15" t="s">
        <v>71</v>
      </c>
      <c r="T64" s="8"/>
      <c r="U64" s="8">
        <v>18.7</v>
      </c>
      <c r="V64" s="8"/>
      <c r="W64" s="8"/>
      <c r="X64" s="8"/>
      <c r="Y64" s="8"/>
      <c r="Z64" s="5">
        <f t="shared" si="4"/>
        <v>18.7</v>
      </c>
      <c r="AA64" s="15">
        <v>2016</v>
      </c>
      <c r="AB64" s="40"/>
      <c r="AC64" s="40"/>
    </row>
    <row r="65" spans="1:29" s="2" customFormat="1" ht="59.25" x14ac:dyDescent="0.25">
      <c r="A65" s="12" t="s">
        <v>25</v>
      </c>
      <c r="B65" s="12" t="s">
        <v>25</v>
      </c>
      <c r="C65" s="12" t="s">
        <v>41</v>
      </c>
      <c r="D65" s="12" t="s">
        <v>25</v>
      </c>
      <c r="E65" s="12" t="s">
        <v>35</v>
      </c>
      <c r="F65" s="12" t="s">
        <v>25</v>
      </c>
      <c r="G65" s="12" t="s">
        <v>34</v>
      </c>
      <c r="H65" s="12" t="s">
        <v>25</v>
      </c>
      <c r="I65" s="12" t="s">
        <v>33</v>
      </c>
      <c r="J65" s="12" t="s">
        <v>26</v>
      </c>
      <c r="K65" s="12" t="s">
        <v>25</v>
      </c>
      <c r="L65" s="12" t="s">
        <v>26</v>
      </c>
      <c r="M65" s="12" t="s">
        <v>26</v>
      </c>
      <c r="N65" s="12" t="s">
        <v>25</v>
      </c>
      <c r="O65" s="12"/>
      <c r="P65" s="12"/>
      <c r="Q65" s="12"/>
      <c r="R65" s="9" t="s">
        <v>140</v>
      </c>
      <c r="S65" s="13" t="s">
        <v>70</v>
      </c>
      <c r="T65" s="10"/>
      <c r="U65" s="10"/>
      <c r="V65" s="10"/>
      <c r="W65" s="10"/>
      <c r="X65" s="10"/>
      <c r="Y65" s="10"/>
      <c r="Z65" s="10"/>
      <c r="AA65" s="13"/>
      <c r="AB65" s="40"/>
      <c r="AC65" s="40"/>
    </row>
    <row r="66" spans="1:29" s="50" customFormat="1" ht="29.45" customHeight="1" x14ac:dyDescent="0.25">
      <c r="A66" s="47"/>
      <c r="B66" s="47"/>
      <c r="C66" s="47"/>
      <c r="D66" s="47"/>
      <c r="E66" s="47"/>
      <c r="F66" s="47"/>
      <c r="G66" s="47"/>
      <c r="H66" s="47"/>
      <c r="I66" s="48"/>
      <c r="J66" s="47"/>
      <c r="K66" s="47"/>
      <c r="L66" s="47"/>
      <c r="M66" s="47"/>
      <c r="N66" s="47"/>
      <c r="O66" s="47"/>
      <c r="P66" s="47"/>
      <c r="Q66" s="47"/>
      <c r="R66" s="46" t="s">
        <v>77</v>
      </c>
      <c r="S66" s="15" t="s">
        <v>62</v>
      </c>
      <c r="T66" s="21"/>
      <c r="U66" s="21"/>
      <c r="V66" s="6"/>
      <c r="W66" s="21"/>
      <c r="X66" s="21"/>
      <c r="Y66" s="21"/>
      <c r="Z66" s="6"/>
      <c r="AA66" s="15"/>
      <c r="AB66" s="49"/>
      <c r="AC66" s="49"/>
    </row>
    <row r="67" spans="1:29" s="2" customFormat="1" ht="52.5" x14ac:dyDescent="0.25">
      <c r="A67" s="12" t="s">
        <v>25</v>
      </c>
      <c r="B67" s="12" t="s">
        <v>25</v>
      </c>
      <c r="C67" s="12" t="s">
        <v>41</v>
      </c>
      <c r="D67" s="12" t="s">
        <v>25</v>
      </c>
      <c r="E67" s="12" t="s">
        <v>35</v>
      </c>
      <c r="F67" s="12" t="s">
        <v>25</v>
      </c>
      <c r="G67" s="12" t="s">
        <v>34</v>
      </c>
      <c r="H67" s="12" t="s">
        <v>25</v>
      </c>
      <c r="I67" s="12" t="s">
        <v>33</v>
      </c>
      <c r="J67" s="12" t="s">
        <v>26</v>
      </c>
      <c r="K67" s="12" t="s">
        <v>25</v>
      </c>
      <c r="L67" s="12" t="s">
        <v>26</v>
      </c>
      <c r="M67" s="12" t="s">
        <v>26</v>
      </c>
      <c r="N67" s="12" t="s">
        <v>26</v>
      </c>
      <c r="O67" s="12"/>
      <c r="P67" s="12"/>
      <c r="Q67" s="12"/>
      <c r="R67" s="9" t="s">
        <v>75</v>
      </c>
      <c r="S67" s="13" t="s">
        <v>70</v>
      </c>
      <c r="T67" s="10">
        <v>2000</v>
      </c>
      <c r="U67" s="10"/>
      <c r="V67" s="10"/>
      <c r="W67" s="10"/>
      <c r="X67" s="10"/>
      <c r="Y67" s="10"/>
      <c r="Z67" s="10">
        <f t="shared" ref="Z67:Z68" si="14">T67+U67+V67+W67+X67+Y67</f>
        <v>2000</v>
      </c>
      <c r="AA67" s="13">
        <v>2015</v>
      </c>
      <c r="AB67" s="42" t="s">
        <v>64</v>
      </c>
      <c r="AC67" s="40"/>
    </row>
    <row r="68" spans="1:29" s="50" customFormat="1" ht="31.9" customHeight="1" x14ac:dyDescent="0.25">
      <c r="A68" s="47"/>
      <c r="B68" s="47"/>
      <c r="C68" s="47"/>
      <c r="D68" s="47"/>
      <c r="E68" s="47"/>
      <c r="F68" s="47"/>
      <c r="G68" s="47"/>
      <c r="H68" s="47"/>
      <c r="I68" s="48"/>
      <c r="J68" s="47"/>
      <c r="K68" s="47"/>
      <c r="L68" s="47"/>
      <c r="M68" s="47"/>
      <c r="N68" s="47"/>
      <c r="O68" s="47"/>
      <c r="P68" s="47"/>
      <c r="Q68" s="47"/>
      <c r="R68" s="46" t="s">
        <v>77</v>
      </c>
      <c r="S68" s="15" t="s">
        <v>62</v>
      </c>
      <c r="T68" s="21">
        <v>1</v>
      </c>
      <c r="U68" s="21"/>
      <c r="V68" s="6"/>
      <c r="W68" s="21"/>
      <c r="X68" s="21"/>
      <c r="Y68" s="21"/>
      <c r="Z68" s="6">
        <f t="shared" si="14"/>
        <v>1</v>
      </c>
      <c r="AA68" s="15">
        <v>2015</v>
      </c>
      <c r="AB68" s="49"/>
      <c r="AC68" s="49"/>
    </row>
    <row r="69" spans="1:29" s="2" customFormat="1" ht="44.25" x14ac:dyDescent="0.25">
      <c r="A69" s="12" t="s">
        <v>25</v>
      </c>
      <c r="B69" s="12" t="s">
        <v>25</v>
      </c>
      <c r="C69" s="12" t="s">
        <v>41</v>
      </c>
      <c r="D69" s="12" t="s">
        <v>25</v>
      </c>
      <c r="E69" s="12" t="s">
        <v>35</v>
      </c>
      <c r="F69" s="12" t="s">
        <v>25</v>
      </c>
      <c r="G69" s="12" t="s">
        <v>34</v>
      </c>
      <c r="H69" s="12" t="s">
        <v>25</v>
      </c>
      <c r="I69" s="12" t="s">
        <v>33</v>
      </c>
      <c r="J69" s="12" t="s">
        <v>26</v>
      </c>
      <c r="K69" s="12" t="s">
        <v>41</v>
      </c>
      <c r="L69" s="12" t="s">
        <v>37</v>
      </c>
      <c r="M69" s="12" t="s">
        <v>36</v>
      </c>
      <c r="N69" s="12" t="s">
        <v>27</v>
      </c>
      <c r="O69" s="12"/>
      <c r="P69" s="12"/>
      <c r="Q69" s="12"/>
      <c r="R69" s="9" t="s">
        <v>67</v>
      </c>
      <c r="S69" s="13" t="s">
        <v>70</v>
      </c>
      <c r="T69" s="10">
        <v>1711</v>
      </c>
      <c r="U69" s="11"/>
      <c r="V69" s="10"/>
      <c r="W69" s="11"/>
      <c r="X69" s="11"/>
      <c r="Y69" s="11"/>
      <c r="Z69" s="10">
        <f>T69</f>
        <v>1711</v>
      </c>
      <c r="AA69" s="13">
        <v>2015</v>
      </c>
      <c r="AB69" s="40"/>
      <c r="AC69" s="40"/>
    </row>
    <row r="70" spans="1:29" s="50" customFormat="1" ht="29.25" x14ac:dyDescent="0.25">
      <c r="A70" s="47"/>
      <c r="B70" s="47"/>
      <c r="C70" s="47"/>
      <c r="D70" s="47"/>
      <c r="E70" s="47"/>
      <c r="F70" s="47"/>
      <c r="G70" s="47"/>
      <c r="H70" s="47"/>
      <c r="I70" s="48"/>
      <c r="J70" s="47"/>
      <c r="K70" s="47"/>
      <c r="L70" s="47"/>
      <c r="M70" s="47"/>
      <c r="N70" s="47"/>
      <c r="O70" s="47"/>
      <c r="P70" s="47"/>
      <c r="Q70" s="47"/>
      <c r="R70" s="46" t="s">
        <v>78</v>
      </c>
      <c r="S70" s="15" t="s">
        <v>62</v>
      </c>
      <c r="T70" s="21">
        <v>1</v>
      </c>
      <c r="U70" s="21"/>
      <c r="V70" s="6"/>
      <c r="W70" s="21"/>
      <c r="X70" s="21"/>
      <c r="Y70" s="21"/>
      <c r="Z70" s="6">
        <f>T70</f>
        <v>1</v>
      </c>
      <c r="AA70" s="15">
        <v>2015</v>
      </c>
      <c r="AB70" s="49"/>
      <c r="AC70" s="49"/>
    </row>
    <row r="71" spans="1:29" s="50" customFormat="1" ht="29.45" customHeight="1" x14ac:dyDescent="0.25">
      <c r="A71" s="47"/>
      <c r="B71" s="47"/>
      <c r="C71" s="47"/>
      <c r="D71" s="47"/>
      <c r="E71" s="47"/>
      <c r="F71" s="47"/>
      <c r="G71" s="47"/>
      <c r="H71" s="47"/>
      <c r="I71" s="48"/>
      <c r="J71" s="47"/>
      <c r="K71" s="47"/>
      <c r="L71" s="47"/>
      <c r="M71" s="47"/>
      <c r="N71" s="47"/>
      <c r="O71" s="47"/>
      <c r="P71" s="47"/>
      <c r="Q71" s="47"/>
      <c r="R71" s="46" t="s">
        <v>76</v>
      </c>
      <c r="S71" s="15" t="s">
        <v>62</v>
      </c>
      <c r="T71" s="21">
        <v>1</v>
      </c>
      <c r="U71" s="21"/>
      <c r="V71" s="6"/>
      <c r="W71" s="21"/>
      <c r="X71" s="21"/>
      <c r="Y71" s="21"/>
      <c r="Z71" s="6">
        <f>T71</f>
        <v>1</v>
      </c>
      <c r="AA71" s="15">
        <v>2015</v>
      </c>
      <c r="AB71" s="49"/>
      <c r="AC71" s="49"/>
    </row>
    <row r="72" spans="1:29" s="50" customFormat="1" ht="46.15" customHeight="1" x14ac:dyDescent="0.25">
      <c r="A72" s="12" t="s">
        <v>25</v>
      </c>
      <c r="B72" s="12" t="s">
        <v>25</v>
      </c>
      <c r="C72" s="12" t="s">
        <v>41</v>
      </c>
      <c r="D72" s="12" t="s">
        <v>25</v>
      </c>
      <c r="E72" s="12" t="s">
        <v>35</v>
      </c>
      <c r="F72" s="12" t="s">
        <v>25</v>
      </c>
      <c r="G72" s="12" t="s">
        <v>34</v>
      </c>
      <c r="H72" s="12" t="s">
        <v>25</v>
      </c>
      <c r="I72" s="12" t="s">
        <v>33</v>
      </c>
      <c r="J72" s="12" t="s">
        <v>26</v>
      </c>
      <c r="K72" s="12" t="s">
        <v>25</v>
      </c>
      <c r="L72" s="12" t="s">
        <v>26</v>
      </c>
      <c r="M72" s="12" t="s">
        <v>26</v>
      </c>
      <c r="N72" s="12" t="s">
        <v>27</v>
      </c>
      <c r="O72" s="12"/>
      <c r="P72" s="12"/>
      <c r="Q72" s="12"/>
      <c r="R72" s="9" t="s">
        <v>86</v>
      </c>
      <c r="S72" s="13" t="s">
        <v>70</v>
      </c>
      <c r="T72" s="10">
        <v>1395.3</v>
      </c>
      <c r="U72" s="11"/>
      <c r="V72" s="10"/>
      <c r="W72" s="11"/>
      <c r="X72" s="11"/>
      <c r="Y72" s="11"/>
      <c r="Z72" s="10">
        <f>T72</f>
        <v>1395.3</v>
      </c>
      <c r="AA72" s="13">
        <v>2015</v>
      </c>
      <c r="AB72" s="54" t="s">
        <v>88</v>
      </c>
      <c r="AC72" s="49"/>
    </row>
    <row r="73" spans="1:29" s="50" customFormat="1" ht="29.25" x14ac:dyDescent="0.25">
      <c r="A73" s="47"/>
      <c r="B73" s="47"/>
      <c r="C73" s="47"/>
      <c r="D73" s="47"/>
      <c r="E73" s="47"/>
      <c r="F73" s="47"/>
      <c r="G73" s="47"/>
      <c r="H73" s="47"/>
      <c r="I73" s="48"/>
      <c r="J73" s="47"/>
      <c r="K73" s="47"/>
      <c r="L73" s="47"/>
      <c r="M73" s="47"/>
      <c r="N73" s="47"/>
      <c r="O73" s="47"/>
      <c r="P73" s="47"/>
      <c r="Q73" s="47"/>
      <c r="R73" s="46" t="s">
        <v>87</v>
      </c>
      <c r="S73" s="15" t="s">
        <v>62</v>
      </c>
      <c r="T73" s="21">
        <v>1</v>
      </c>
      <c r="U73" s="21"/>
      <c r="V73" s="6"/>
      <c r="W73" s="21"/>
      <c r="X73" s="21"/>
      <c r="Y73" s="21"/>
      <c r="Z73" s="6">
        <f>T73</f>
        <v>1</v>
      </c>
      <c r="AA73" s="15">
        <v>2015</v>
      </c>
      <c r="AB73" s="49"/>
      <c r="AC73" s="49"/>
    </row>
    <row r="74" spans="1:29" s="79" customFormat="1" ht="42.75" x14ac:dyDescent="0.25">
      <c r="A74" s="76" t="s">
        <v>25</v>
      </c>
      <c r="B74" s="76" t="s">
        <v>26</v>
      </c>
      <c r="C74" s="76" t="s">
        <v>27</v>
      </c>
      <c r="D74" s="76" t="s">
        <v>25</v>
      </c>
      <c r="E74" s="76" t="s">
        <v>35</v>
      </c>
      <c r="F74" s="76" t="s">
        <v>25</v>
      </c>
      <c r="G74" s="76" t="s">
        <v>34</v>
      </c>
      <c r="H74" s="76" t="s">
        <v>25</v>
      </c>
      <c r="I74" s="76" t="s">
        <v>33</v>
      </c>
      <c r="J74" s="76" t="s">
        <v>26</v>
      </c>
      <c r="K74" s="76" t="s">
        <v>25</v>
      </c>
      <c r="L74" s="76" t="s">
        <v>27</v>
      </c>
      <c r="M74" s="76" t="s">
        <v>25</v>
      </c>
      <c r="N74" s="76" t="s">
        <v>25</v>
      </c>
      <c r="O74" s="76" t="s">
        <v>25</v>
      </c>
      <c r="P74" s="76" t="s">
        <v>25</v>
      </c>
      <c r="Q74" s="76" t="s">
        <v>25</v>
      </c>
      <c r="R74" s="77" t="s">
        <v>39</v>
      </c>
      <c r="S74" s="31" t="s">
        <v>70</v>
      </c>
      <c r="T74" s="16">
        <f t="shared" ref="T74:Y74" si="15">T76+T80</f>
        <v>236736.09999999998</v>
      </c>
      <c r="U74" s="16">
        <f t="shared" si="15"/>
        <v>60000</v>
      </c>
      <c r="V74" s="16">
        <f t="shared" si="15"/>
        <v>186899.9</v>
      </c>
      <c r="W74" s="16">
        <f t="shared" si="15"/>
        <v>186899.9</v>
      </c>
      <c r="X74" s="16">
        <f t="shared" si="15"/>
        <v>186899.9</v>
      </c>
      <c r="Y74" s="16">
        <f t="shared" si="15"/>
        <v>186899.9</v>
      </c>
      <c r="Z74" s="16">
        <f t="shared" si="4"/>
        <v>1044335.7000000001</v>
      </c>
      <c r="AA74" s="20">
        <v>2020</v>
      </c>
      <c r="AB74" s="78"/>
      <c r="AC74" s="78"/>
    </row>
    <row r="75" spans="1:29" s="2" customFormat="1" ht="44.25" x14ac:dyDescent="0.25">
      <c r="A75" s="47"/>
      <c r="B75" s="47"/>
      <c r="C75" s="47"/>
      <c r="D75" s="47"/>
      <c r="E75" s="47"/>
      <c r="F75" s="47"/>
      <c r="G75" s="47"/>
      <c r="H75" s="47"/>
      <c r="I75" s="48"/>
      <c r="J75" s="47"/>
      <c r="K75" s="47"/>
      <c r="L75" s="47"/>
      <c r="M75" s="47"/>
      <c r="N75" s="47"/>
      <c r="O75" s="47"/>
      <c r="P75" s="47"/>
      <c r="Q75" s="47"/>
      <c r="R75" s="46" t="s">
        <v>141</v>
      </c>
      <c r="S75" s="15" t="s">
        <v>71</v>
      </c>
      <c r="T75" s="8">
        <f>T79+T81</f>
        <v>223.1</v>
      </c>
      <c r="U75" s="8">
        <f t="shared" ref="U75:Y75" si="16">U79+U87</f>
        <v>48.9</v>
      </c>
      <c r="V75" s="8">
        <f t="shared" si="16"/>
        <v>300.2</v>
      </c>
      <c r="W75" s="8">
        <f t="shared" si="16"/>
        <v>300.2</v>
      </c>
      <c r="X75" s="8">
        <f t="shared" si="16"/>
        <v>300.2</v>
      </c>
      <c r="Y75" s="8">
        <f t="shared" si="16"/>
        <v>300.2</v>
      </c>
      <c r="Z75" s="5">
        <f t="shared" si="4"/>
        <v>1472.8000000000002</v>
      </c>
      <c r="AA75" s="15">
        <v>2020</v>
      </c>
      <c r="AB75" s="40"/>
      <c r="AC75" s="40"/>
    </row>
    <row r="76" spans="1:29" ht="30" x14ac:dyDescent="0.25">
      <c r="A76" s="12" t="s">
        <v>25</v>
      </c>
      <c r="B76" s="12" t="s">
        <v>26</v>
      </c>
      <c r="C76" s="12" t="s">
        <v>27</v>
      </c>
      <c r="D76" s="12" t="s">
        <v>25</v>
      </c>
      <c r="E76" s="12" t="s">
        <v>35</v>
      </c>
      <c r="F76" s="12" t="s">
        <v>25</v>
      </c>
      <c r="G76" s="12" t="s">
        <v>34</v>
      </c>
      <c r="H76" s="12" t="s">
        <v>25</v>
      </c>
      <c r="I76" s="12" t="s">
        <v>33</v>
      </c>
      <c r="J76" s="12" t="s">
        <v>26</v>
      </c>
      <c r="K76" s="12" t="s">
        <v>25</v>
      </c>
      <c r="L76" s="12" t="s">
        <v>27</v>
      </c>
      <c r="M76" s="12" t="s">
        <v>25</v>
      </c>
      <c r="N76" s="12" t="s">
        <v>25</v>
      </c>
      <c r="O76" s="12" t="s">
        <v>25</v>
      </c>
      <c r="P76" s="12" t="s">
        <v>25</v>
      </c>
      <c r="Q76" s="12" t="s">
        <v>25</v>
      </c>
      <c r="R76" s="9" t="s">
        <v>142</v>
      </c>
      <c r="S76" s="13" t="s">
        <v>70</v>
      </c>
      <c r="T76" s="10">
        <f>28017.3+2000</f>
        <v>30017.3</v>
      </c>
      <c r="U76" s="10">
        <v>10000</v>
      </c>
      <c r="V76" s="10">
        <v>6086.6</v>
      </c>
      <c r="W76" s="10">
        <v>6086.6</v>
      </c>
      <c r="X76" s="10">
        <v>6086.6</v>
      </c>
      <c r="Y76" s="10">
        <v>6086.6</v>
      </c>
      <c r="Z76" s="10">
        <f t="shared" si="4"/>
        <v>64363.7</v>
      </c>
      <c r="AA76" s="13">
        <v>2020</v>
      </c>
      <c r="AB76" s="83" t="s">
        <v>89</v>
      </c>
      <c r="AC76" s="83" t="s">
        <v>104</v>
      </c>
    </row>
    <row r="77" spans="1:29" ht="13.15" hidden="1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17" t="s">
        <v>143</v>
      </c>
      <c r="S77" s="15" t="s">
        <v>1</v>
      </c>
      <c r="T77" s="8"/>
      <c r="U77" s="8">
        <f>T77*110.96%</f>
        <v>0</v>
      </c>
      <c r="V77" s="5">
        <f>U77*105.3%</f>
        <v>0</v>
      </c>
      <c r="W77" s="5">
        <f t="shared" si="2"/>
        <v>0</v>
      </c>
      <c r="X77" s="5">
        <f t="shared" si="3"/>
        <v>0</v>
      </c>
      <c r="Y77" s="5"/>
      <c r="Z77" s="10">
        <f t="shared" si="4"/>
        <v>0</v>
      </c>
      <c r="AA77" s="15">
        <v>2019</v>
      </c>
    </row>
    <row r="78" spans="1:29" ht="44.25" x14ac:dyDescent="0.25">
      <c r="A78" s="47"/>
      <c r="B78" s="47"/>
      <c r="C78" s="47"/>
      <c r="D78" s="47"/>
      <c r="E78" s="47"/>
      <c r="F78" s="47"/>
      <c r="G78" s="47"/>
      <c r="H78" s="47"/>
      <c r="I78" s="48"/>
      <c r="J78" s="47"/>
      <c r="K78" s="47"/>
      <c r="L78" s="47"/>
      <c r="M78" s="47"/>
      <c r="N78" s="47"/>
      <c r="O78" s="47"/>
      <c r="P78" s="47"/>
      <c r="Q78" s="47"/>
      <c r="R78" s="46" t="s">
        <v>144</v>
      </c>
      <c r="S78" s="15" t="s">
        <v>63</v>
      </c>
      <c r="T78" s="21">
        <v>2</v>
      </c>
      <c r="U78" s="21">
        <v>1</v>
      </c>
      <c r="V78" s="21"/>
      <c r="W78" s="21"/>
      <c r="X78" s="21"/>
      <c r="Y78" s="21"/>
      <c r="Z78" s="6">
        <f t="shared" si="4"/>
        <v>3</v>
      </c>
      <c r="AA78" s="15">
        <v>2015</v>
      </c>
    </row>
    <row r="79" spans="1:29" ht="45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17" t="s">
        <v>145</v>
      </c>
      <c r="S79" s="15" t="s">
        <v>71</v>
      </c>
      <c r="T79" s="8">
        <v>8</v>
      </c>
      <c r="U79" s="8">
        <v>3.8</v>
      </c>
      <c r="V79" s="8">
        <v>0.2</v>
      </c>
      <c r="W79" s="8">
        <v>0.2</v>
      </c>
      <c r="X79" s="8">
        <v>0.2</v>
      </c>
      <c r="Y79" s="8">
        <v>0.2</v>
      </c>
      <c r="Z79" s="5">
        <f t="shared" si="4"/>
        <v>12.599999999999998</v>
      </c>
      <c r="AA79" s="15">
        <v>2020</v>
      </c>
    </row>
    <row r="80" spans="1:29" ht="30" x14ac:dyDescent="0.25">
      <c r="A80" s="12"/>
      <c r="B80" s="12"/>
      <c r="C80" s="12"/>
      <c r="D80" s="12" t="s">
        <v>25</v>
      </c>
      <c r="E80" s="12" t="s">
        <v>35</v>
      </c>
      <c r="F80" s="12" t="s">
        <v>25</v>
      </c>
      <c r="G80" s="12" t="s">
        <v>34</v>
      </c>
      <c r="H80" s="12" t="s">
        <v>25</v>
      </c>
      <c r="I80" s="12" t="s">
        <v>33</v>
      </c>
      <c r="J80" s="12" t="s">
        <v>26</v>
      </c>
      <c r="K80" s="12" t="s">
        <v>25</v>
      </c>
      <c r="L80" s="12" t="s">
        <v>27</v>
      </c>
      <c r="M80" s="12" t="s">
        <v>25</v>
      </c>
      <c r="N80" s="12" t="s">
        <v>25</v>
      </c>
      <c r="O80" s="12" t="s">
        <v>25</v>
      </c>
      <c r="P80" s="12" t="s">
        <v>25</v>
      </c>
      <c r="Q80" s="12" t="s">
        <v>25</v>
      </c>
      <c r="R80" s="9" t="s">
        <v>146</v>
      </c>
      <c r="S80" s="13" t="s">
        <v>70</v>
      </c>
      <c r="T80" s="10">
        <f>T82+T84+T86</f>
        <v>206718.8</v>
      </c>
      <c r="U80" s="10">
        <f>U82+U84+U86</f>
        <v>50000</v>
      </c>
      <c r="V80" s="10">
        <v>180813.3</v>
      </c>
      <c r="W80" s="10">
        <v>180813.3</v>
      </c>
      <c r="X80" s="10">
        <v>180813.3</v>
      </c>
      <c r="Y80" s="10">
        <v>180813.3</v>
      </c>
      <c r="Z80" s="10">
        <f t="shared" si="4"/>
        <v>979972</v>
      </c>
      <c r="AA80" s="13">
        <v>2020</v>
      </c>
    </row>
    <row r="81" spans="1:29" ht="45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17" t="s">
        <v>147</v>
      </c>
      <c r="S81" s="15" t="s">
        <v>71</v>
      </c>
      <c r="T81" s="8">
        <f>T83+T85+T87</f>
        <v>215.1</v>
      </c>
      <c r="U81" s="8">
        <f t="shared" ref="U81:Y81" si="17">U83+U85+U87</f>
        <v>45.1</v>
      </c>
      <c r="V81" s="8">
        <f t="shared" si="17"/>
        <v>300</v>
      </c>
      <c r="W81" s="8">
        <f t="shared" si="17"/>
        <v>300</v>
      </c>
      <c r="X81" s="8">
        <f t="shared" si="17"/>
        <v>300</v>
      </c>
      <c r="Y81" s="8">
        <f t="shared" si="17"/>
        <v>300</v>
      </c>
      <c r="Z81" s="5">
        <f t="shared" si="4"/>
        <v>1460.2</v>
      </c>
      <c r="AA81" s="15">
        <v>2020</v>
      </c>
    </row>
    <row r="82" spans="1:29" ht="30" x14ac:dyDescent="0.25">
      <c r="A82" s="48" t="s">
        <v>25</v>
      </c>
      <c r="B82" s="48" t="s">
        <v>25</v>
      </c>
      <c r="C82" s="48" t="s">
        <v>36</v>
      </c>
      <c r="D82" s="48" t="s">
        <v>25</v>
      </c>
      <c r="E82" s="48" t="s">
        <v>35</v>
      </c>
      <c r="F82" s="48" t="s">
        <v>25</v>
      </c>
      <c r="G82" s="48" t="s">
        <v>34</v>
      </c>
      <c r="H82" s="48" t="s">
        <v>25</v>
      </c>
      <c r="I82" s="48" t="s">
        <v>33</v>
      </c>
      <c r="J82" s="48" t="s">
        <v>26</v>
      </c>
      <c r="K82" s="48" t="s">
        <v>25</v>
      </c>
      <c r="L82" s="48" t="s">
        <v>27</v>
      </c>
      <c r="M82" s="48" t="s">
        <v>25</v>
      </c>
      <c r="N82" s="48" t="s">
        <v>25</v>
      </c>
      <c r="O82" s="48" t="s">
        <v>25</v>
      </c>
      <c r="P82" s="48" t="s">
        <v>25</v>
      </c>
      <c r="Q82" s="48" t="s">
        <v>25</v>
      </c>
      <c r="R82" s="17" t="s">
        <v>146</v>
      </c>
      <c r="S82" s="15" t="s">
        <v>70</v>
      </c>
      <c r="T82" s="8">
        <v>1300</v>
      </c>
      <c r="U82" s="8"/>
      <c r="V82" s="8"/>
      <c r="W82" s="8"/>
      <c r="X82" s="8"/>
      <c r="Y82" s="8"/>
      <c r="Z82" s="5">
        <f t="shared" si="4"/>
        <v>1300</v>
      </c>
      <c r="AA82" s="15">
        <v>2015</v>
      </c>
      <c r="AB82" s="61" t="s">
        <v>90</v>
      </c>
    </row>
    <row r="83" spans="1:29" ht="45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17" t="s">
        <v>148</v>
      </c>
      <c r="S83" s="15" t="s">
        <v>71</v>
      </c>
      <c r="T83" s="8">
        <v>0.3</v>
      </c>
      <c r="U83" s="8"/>
      <c r="V83" s="8"/>
      <c r="W83" s="8"/>
      <c r="X83" s="8"/>
      <c r="Y83" s="8"/>
      <c r="Z83" s="5">
        <f t="shared" si="4"/>
        <v>0.3</v>
      </c>
      <c r="AA83" s="15">
        <v>2015</v>
      </c>
    </row>
    <row r="84" spans="1:29" ht="30" x14ac:dyDescent="0.25">
      <c r="A84" s="48" t="s">
        <v>25</v>
      </c>
      <c r="B84" s="48" t="s">
        <v>25</v>
      </c>
      <c r="C84" s="48" t="s">
        <v>35</v>
      </c>
      <c r="D84" s="48" t="s">
        <v>25</v>
      </c>
      <c r="E84" s="48" t="s">
        <v>35</v>
      </c>
      <c r="F84" s="48" t="s">
        <v>25</v>
      </c>
      <c r="G84" s="48" t="s">
        <v>34</v>
      </c>
      <c r="H84" s="48" t="s">
        <v>25</v>
      </c>
      <c r="I84" s="48" t="s">
        <v>33</v>
      </c>
      <c r="J84" s="48" t="s">
        <v>26</v>
      </c>
      <c r="K84" s="48" t="s">
        <v>25</v>
      </c>
      <c r="L84" s="48" t="s">
        <v>27</v>
      </c>
      <c r="M84" s="48" t="s">
        <v>25</v>
      </c>
      <c r="N84" s="48" t="s">
        <v>25</v>
      </c>
      <c r="O84" s="48" t="s">
        <v>25</v>
      </c>
      <c r="P84" s="48" t="s">
        <v>25</v>
      </c>
      <c r="Q84" s="48" t="s">
        <v>25</v>
      </c>
      <c r="R84" s="17" t="s">
        <v>146</v>
      </c>
      <c r="S84" s="15" t="s">
        <v>70</v>
      </c>
      <c r="T84" s="8">
        <v>1881</v>
      </c>
      <c r="U84" s="8"/>
      <c r="V84" s="8"/>
      <c r="W84" s="8"/>
      <c r="X84" s="8"/>
      <c r="Y84" s="8"/>
      <c r="Z84" s="5">
        <f t="shared" si="4"/>
        <v>1881</v>
      </c>
      <c r="AA84" s="15">
        <v>2015</v>
      </c>
      <c r="AB84" s="61" t="s">
        <v>91</v>
      </c>
    </row>
    <row r="85" spans="1:29" ht="45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17" t="s">
        <v>149</v>
      </c>
      <c r="S85" s="15" t="s">
        <v>71</v>
      </c>
      <c r="T85" s="8">
        <v>1.3</v>
      </c>
      <c r="U85" s="8"/>
      <c r="V85" s="8"/>
      <c r="W85" s="8"/>
      <c r="X85" s="8"/>
      <c r="Y85" s="8"/>
      <c r="Z85" s="5">
        <f t="shared" si="4"/>
        <v>1.3</v>
      </c>
      <c r="AA85" s="15">
        <v>2015</v>
      </c>
    </row>
    <row r="86" spans="1:29" ht="30" x14ac:dyDescent="0.25">
      <c r="A86" s="48" t="s">
        <v>25</v>
      </c>
      <c r="B86" s="48" t="s">
        <v>26</v>
      </c>
      <c r="C86" s="48" t="s">
        <v>27</v>
      </c>
      <c r="D86" s="48" t="s">
        <v>25</v>
      </c>
      <c r="E86" s="48" t="s">
        <v>35</v>
      </c>
      <c r="F86" s="48" t="s">
        <v>25</v>
      </c>
      <c r="G86" s="48" t="s">
        <v>34</v>
      </c>
      <c r="H86" s="48" t="s">
        <v>25</v>
      </c>
      <c r="I86" s="48" t="s">
        <v>33</v>
      </c>
      <c r="J86" s="48" t="s">
        <v>26</v>
      </c>
      <c r="K86" s="48" t="s">
        <v>25</v>
      </c>
      <c r="L86" s="48" t="s">
        <v>27</v>
      </c>
      <c r="M86" s="48" t="s">
        <v>25</v>
      </c>
      <c r="N86" s="48" t="s">
        <v>25</v>
      </c>
      <c r="O86" s="48" t="s">
        <v>25</v>
      </c>
      <c r="P86" s="48" t="s">
        <v>25</v>
      </c>
      <c r="Q86" s="48" t="s">
        <v>25</v>
      </c>
      <c r="R86" s="17" t="s">
        <v>146</v>
      </c>
      <c r="S86" s="15" t="s">
        <v>70</v>
      </c>
      <c r="T86" s="8">
        <f>208466.4-2928.6-2000</f>
        <v>203537.8</v>
      </c>
      <c r="U86" s="8">
        <v>50000</v>
      </c>
      <c r="V86" s="8">
        <v>180813.3</v>
      </c>
      <c r="W86" s="8">
        <v>180813.3</v>
      </c>
      <c r="X86" s="8">
        <v>180813.3</v>
      </c>
      <c r="Y86" s="8">
        <v>180813.3</v>
      </c>
      <c r="Z86" s="5">
        <f t="shared" ref="Z86" si="18">T86+U86+V86+W86+X86+Y86</f>
        <v>976791</v>
      </c>
      <c r="AA86" s="15">
        <v>2020</v>
      </c>
      <c r="AB86" s="61" t="s">
        <v>113</v>
      </c>
      <c r="AC86" s="61" t="s">
        <v>103</v>
      </c>
    </row>
    <row r="87" spans="1:29" s="1" customFormat="1" ht="45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17" t="s">
        <v>150</v>
      </c>
      <c r="S87" s="15" t="s">
        <v>71</v>
      </c>
      <c r="T87" s="8">
        <v>213.5</v>
      </c>
      <c r="U87" s="8">
        <v>45.1</v>
      </c>
      <c r="V87" s="8">
        <v>300</v>
      </c>
      <c r="W87" s="8">
        <v>300</v>
      </c>
      <c r="X87" s="8">
        <v>300</v>
      </c>
      <c r="Y87" s="8">
        <v>300</v>
      </c>
      <c r="Z87" s="5">
        <f t="shared" si="4"/>
        <v>1458.6</v>
      </c>
      <c r="AA87" s="15">
        <v>2020</v>
      </c>
      <c r="AB87" s="55"/>
      <c r="AC87" s="55"/>
    </row>
    <row r="88" spans="1:29" s="79" customFormat="1" ht="30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17" t="s">
        <v>151</v>
      </c>
      <c r="S88" s="15" t="s">
        <v>63</v>
      </c>
      <c r="T88" s="21">
        <v>3</v>
      </c>
      <c r="U88" s="21"/>
      <c r="V88" s="21">
        <v>2</v>
      </c>
      <c r="W88" s="21">
        <v>2</v>
      </c>
      <c r="X88" s="21">
        <v>2</v>
      </c>
      <c r="Y88" s="21">
        <v>2</v>
      </c>
      <c r="Z88" s="6">
        <f t="shared" si="4"/>
        <v>11</v>
      </c>
      <c r="AA88" s="15">
        <v>2020</v>
      </c>
      <c r="AB88" s="78"/>
      <c r="AC88" s="78"/>
    </row>
    <row r="89" spans="1:29" s="2" customFormat="1" ht="30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17" t="s">
        <v>152</v>
      </c>
      <c r="S89" s="15" t="s">
        <v>12</v>
      </c>
      <c r="T89" s="8">
        <v>160</v>
      </c>
      <c r="U89" s="8"/>
      <c r="V89" s="8">
        <v>97</v>
      </c>
      <c r="W89" s="8">
        <v>97</v>
      </c>
      <c r="X89" s="8">
        <v>97</v>
      </c>
      <c r="Y89" s="8">
        <v>97</v>
      </c>
      <c r="Z89" s="5">
        <f t="shared" si="4"/>
        <v>548</v>
      </c>
      <c r="AA89" s="15">
        <v>2020</v>
      </c>
      <c r="AB89" s="40"/>
      <c r="AC89" s="40"/>
    </row>
    <row r="90" spans="1:29" ht="42.75" x14ac:dyDescent="0.25">
      <c r="A90" s="76" t="s">
        <v>25</v>
      </c>
      <c r="B90" s="76" t="s">
        <v>25</v>
      </c>
      <c r="C90" s="76" t="s">
        <v>25</v>
      </c>
      <c r="D90" s="76" t="s">
        <v>25</v>
      </c>
      <c r="E90" s="76" t="s">
        <v>35</v>
      </c>
      <c r="F90" s="76" t="s">
        <v>25</v>
      </c>
      <c r="G90" s="76" t="s">
        <v>34</v>
      </c>
      <c r="H90" s="76" t="s">
        <v>25</v>
      </c>
      <c r="I90" s="76" t="s">
        <v>33</v>
      </c>
      <c r="J90" s="76" t="s">
        <v>26</v>
      </c>
      <c r="K90" s="76" t="s">
        <v>25</v>
      </c>
      <c r="L90" s="76" t="s">
        <v>36</v>
      </c>
      <c r="M90" s="76" t="s">
        <v>25</v>
      </c>
      <c r="N90" s="76" t="s">
        <v>25</v>
      </c>
      <c r="O90" s="76" t="s">
        <v>25</v>
      </c>
      <c r="P90" s="76" t="s">
        <v>25</v>
      </c>
      <c r="Q90" s="76" t="s">
        <v>25</v>
      </c>
      <c r="R90" s="77" t="s">
        <v>38</v>
      </c>
      <c r="S90" s="31" t="s">
        <v>70</v>
      </c>
      <c r="T90" s="16">
        <f t="shared" ref="T90:Y90" si="19">T92+T97+T100+T115</f>
        <v>558259.89999999991</v>
      </c>
      <c r="U90" s="16">
        <f t="shared" si="19"/>
        <v>578629.80000000005</v>
      </c>
      <c r="V90" s="16">
        <f t="shared" si="19"/>
        <v>491229.1</v>
      </c>
      <c r="W90" s="16">
        <f t="shared" si="19"/>
        <v>491229.1</v>
      </c>
      <c r="X90" s="16">
        <f t="shared" si="19"/>
        <v>491229.1</v>
      </c>
      <c r="Y90" s="16">
        <f t="shared" si="19"/>
        <v>491229.1</v>
      </c>
      <c r="Z90" s="16">
        <f t="shared" ref="Z90:Z92" si="20">T90+U90+V90+W90+X90+Y90</f>
        <v>3101806.1</v>
      </c>
      <c r="AA90" s="20">
        <v>2020</v>
      </c>
    </row>
    <row r="91" spans="1:29" ht="44.25" x14ac:dyDescent="0.25">
      <c r="A91" s="47"/>
      <c r="B91" s="47"/>
      <c r="C91" s="47"/>
      <c r="D91" s="47"/>
      <c r="E91" s="47"/>
      <c r="F91" s="47"/>
      <c r="G91" s="47"/>
      <c r="H91" s="47"/>
      <c r="I91" s="48"/>
      <c r="J91" s="47"/>
      <c r="K91" s="47"/>
      <c r="L91" s="47"/>
      <c r="M91" s="47"/>
      <c r="N91" s="47"/>
      <c r="O91" s="47"/>
      <c r="P91" s="47"/>
      <c r="Q91" s="47"/>
      <c r="R91" s="46" t="s">
        <v>153</v>
      </c>
      <c r="S91" s="15" t="s">
        <v>71</v>
      </c>
      <c r="T91" s="8">
        <f>T93</f>
        <v>3894.1</v>
      </c>
      <c r="U91" s="8">
        <f t="shared" ref="U91:Z91" si="21">U93</f>
        <v>6722.4</v>
      </c>
      <c r="V91" s="8">
        <f t="shared" si="21"/>
        <v>3936.1</v>
      </c>
      <c r="W91" s="8">
        <f t="shared" si="21"/>
        <v>3962.4</v>
      </c>
      <c r="X91" s="8">
        <f t="shared" si="21"/>
        <v>3969.4</v>
      </c>
      <c r="Y91" s="8">
        <f t="shared" si="21"/>
        <v>3969.4</v>
      </c>
      <c r="Z91" s="5">
        <f t="shared" si="21"/>
        <v>3969.4</v>
      </c>
      <c r="AA91" s="15">
        <v>2020</v>
      </c>
    </row>
    <row r="92" spans="1:29" ht="46.15" customHeight="1" x14ac:dyDescent="0.25">
      <c r="A92" s="12" t="s">
        <v>25</v>
      </c>
      <c r="B92" s="12" t="s">
        <v>26</v>
      </c>
      <c r="C92" s="12" t="s">
        <v>27</v>
      </c>
      <c r="D92" s="12" t="s">
        <v>25</v>
      </c>
      <c r="E92" s="12" t="s">
        <v>35</v>
      </c>
      <c r="F92" s="12" t="s">
        <v>25</v>
      </c>
      <c r="G92" s="12" t="s">
        <v>34</v>
      </c>
      <c r="H92" s="12" t="s">
        <v>25</v>
      </c>
      <c r="I92" s="12" t="s">
        <v>33</v>
      </c>
      <c r="J92" s="12" t="s">
        <v>26</v>
      </c>
      <c r="K92" s="12" t="s">
        <v>25</v>
      </c>
      <c r="L92" s="12" t="s">
        <v>36</v>
      </c>
      <c r="M92" s="12" t="s">
        <v>25</v>
      </c>
      <c r="N92" s="12" t="s">
        <v>25</v>
      </c>
      <c r="O92" s="12" t="s">
        <v>25</v>
      </c>
      <c r="P92" s="12" t="s">
        <v>25</v>
      </c>
      <c r="Q92" s="12" t="s">
        <v>25</v>
      </c>
      <c r="R92" s="9" t="s">
        <v>154</v>
      </c>
      <c r="S92" s="13" t="s">
        <v>70</v>
      </c>
      <c r="T92" s="11">
        <f>524597.1+9797.5</f>
        <v>534394.6</v>
      </c>
      <c r="U92" s="11">
        <v>560000</v>
      </c>
      <c r="V92" s="11">
        <v>453057.8</v>
      </c>
      <c r="W92" s="11">
        <v>453057.8</v>
      </c>
      <c r="X92" s="11">
        <v>453057.8</v>
      </c>
      <c r="Y92" s="11">
        <v>453057.8</v>
      </c>
      <c r="Z92" s="10">
        <f t="shared" si="20"/>
        <v>2906625.8</v>
      </c>
      <c r="AA92" s="13">
        <v>2020</v>
      </c>
      <c r="AB92" s="61" t="s">
        <v>92</v>
      </c>
      <c r="AC92" s="61" t="s">
        <v>105</v>
      </c>
    </row>
    <row r="93" spans="1:29" ht="42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17" t="s">
        <v>155</v>
      </c>
      <c r="S93" s="15" t="s">
        <v>73</v>
      </c>
      <c r="T93" s="8">
        <v>3894.1</v>
      </c>
      <c r="U93" s="8">
        <v>6722.4</v>
      </c>
      <c r="V93" s="8">
        <v>3936.1</v>
      </c>
      <c r="W93" s="8">
        <v>3962.4</v>
      </c>
      <c r="X93" s="8">
        <v>3969.4</v>
      </c>
      <c r="Y93" s="8">
        <v>3969.4</v>
      </c>
      <c r="Z93" s="5">
        <v>3969.4</v>
      </c>
      <c r="AA93" s="15">
        <v>2020</v>
      </c>
    </row>
    <row r="94" spans="1:29" ht="45.6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17" t="s">
        <v>156</v>
      </c>
      <c r="S94" s="15" t="s">
        <v>63</v>
      </c>
      <c r="T94" s="21">
        <v>25</v>
      </c>
      <c r="U94" s="21">
        <v>88</v>
      </c>
      <c r="V94" s="21">
        <v>92</v>
      </c>
      <c r="W94" s="21">
        <v>92</v>
      </c>
      <c r="X94" s="21">
        <v>92</v>
      </c>
      <c r="Y94" s="21">
        <v>92</v>
      </c>
      <c r="Z94" s="6">
        <f t="shared" ref="Z94:Z130" si="22">T94+U94+V94+W94+X94+Y94</f>
        <v>481</v>
      </c>
      <c r="AA94" s="15">
        <v>2020</v>
      </c>
    </row>
    <row r="95" spans="1:29" ht="40.1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17" t="s">
        <v>157</v>
      </c>
      <c r="S95" s="15" t="s">
        <v>63</v>
      </c>
      <c r="T95" s="21">
        <v>4367</v>
      </c>
      <c r="U95" s="21">
        <v>2540</v>
      </c>
      <c r="V95" s="21">
        <v>2817</v>
      </c>
      <c r="W95" s="21">
        <v>2817</v>
      </c>
      <c r="X95" s="21">
        <v>2817</v>
      </c>
      <c r="Y95" s="21">
        <v>2817</v>
      </c>
      <c r="Z95" s="6">
        <f t="shared" si="22"/>
        <v>18175</v>
      </c>
      <c r="AA95" s="15">
        <v>2020</v>
      </c>
    </row>
    <row r="96" spans="1:29" ht="26.4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17" t="s">
        <v>158</v>
      </c>
      <c r="S96" s="15" t="s">
        <v>23</v>
      </c>
      <c r="T96" s="8">
        <v>78271</v>
      </c>
      <c r="U96" s="8">
        <v>52755</v>
      </c>
      <c r="V96" s="8">
        <v>66501.5</v>
      </c>
      <c r="W96" s="8">
        <v>66501.5</v>
      </c>
      <c r="X96" s="8">
        <v>66501.5</v>
      </c>
      <c r="Y96" s="8">
        <v>66501.5</v>
      </c>
      <c r="Z96" s="5">
        <f t="shared" si="22"/>
        <v>397032</v>
      </c>
      <c r="AA96" s="15">
        <v>2020</v>
      </c>
    </row>
    <row r="97" spans="1:29" ht="33" customHeight="1" x14ac:dyDescent="0.25">
      <c r="A97" s="12" t="s">
        <v>25</v>
      </c>
      <c r="B97" s="12" t="s">
        <v>26</v>
      </c>
      <c r="C97" s="12" t="s">
        <v>27</v>
      </c>
      <c r="D97" s="12" t="s">
        <v>25</v>
      </c>
      <c r="E97" s="12" t="s">
        <v>35</v>
      </c>
      <c r="F97" s="12" t="s">
        <v>25</v>
      </c>
      <c r="G97" s="12" t="s">
        <v>34</v>
      </c>
      <c r="H97" s="12" t="s">
        <v>25</v>
      </c>
      <c r="I97" s="12" t="s">
        <v>33</v>
      </c>
      <c r="J97" s="12" t="s">
        <v>26</v>
      </c>
      <c r="K97" s="12" t="s">
        <v>25</v>
      </c>
      <c r="L97" s="12" t="s">
        <v>36</v>
      </c>
      <c r="M97" s="12" t="s">
        <v>25</v>
      </c>
      <c r="N97" s="12" t="s">
        <v>25</v>
      </c>
      <c r="O97" s="12" t="s">
        <v>25</v>
      </c>
      <c r="P97" s="12" t="s">
        <v>25</v>
      </c>
      <c r="Q97" s="12" t="s">
        <v>25</v>
      </c>
      <c r="R97" s="9" t="s">
        <v>159</v>
      </c>
      <c r="S97" s="13" t="s">
        <v>70</v>
      </c>
      <c r="T97" s="11">
        <v>8750.1</v>
      </c>
      <c r="U97" s="11">
        <v>4000</v>
      </c>
      <c r="V97" s="11">
        <v>6938.8</v>
      </c>
      <c r="W97" s="11">
        <v>6938.8</v>
      </c>
      <c r="X97" s="11">
        <v>6938.8</v>
      </c>
      <c r="Y97" s="11">
        <v>6938.8</v>
      </c>
      <c r="Z97" s="10">
        <f t="shared" si="22"/>
        <v>40505.300000000003</v>
      </c>
      <c r="AA97" s="13">
        <v>2020</v>
      </c>
      <c r="AB97" s="61" t="s">
        <v>93</v>
      </c>
    </row>
    <row r="98" spans="1:29" ht="31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17" t="s">
        <v>160</v>
      </c>
      <c r="S98" s="15" t="s">
        <v>63</v>
      </c>
      <c r="T98" s="18">
        <v>5</v>
      </c>
      <c r="U98" s="18">
        <v>3</v>
      </c>
      <c r="V98" s="18">
        <v>5</v>
      </c>
      <c r="W98" s="18">
        <v>5</v>
      </c>
      <c r="X98" s="18">
        <v>5</v>
      </c>
      <c r="Y98" s="18">
        <v>5</v>
      </c>
      <c r="Z98" s="6">
        <f t="shared" si="22"/>
        <v>28</v>
      </c>
      <c r="AA98" s="15">
        <v>2020</v>
      </c>
    </row>
    <row r="99" spans="1:29" ht="27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17" t="s">
        <v>161</v>
      </c>
      <c r="S99" s="15" t="s">
        <v>63</v>
      </c>
      <c r="T99" s="18">
        <v>9</v>
      </c>
      <c r="U99" s="18">
        <v>1</v>
      </c>
      <c r="V99" s="18">
        <v>2</v>
      </c>
      <c r="W99" s="18">
        <v>2</v>
      </c>
      <c r="X99" s="18">
        <v>2</v>
      </c>
      <c r="Y99" s="18">
        <v>2</v>
      </c>
      <c r="Z99" s="6">
        <f t="shared" si="22"/>
        <v>18</v>
      </c>
      <c r="AA99" s="15">
        <v>2020</v>
      </c>
    </row>
    <row r="100" spans="1:29" ht="45.6" customHeight="1" x14ac:dyDescent="0.25">
      <c r="A100" s="12"/>
      <c r="B100" s="12"/>
      <c r="C100" s="12"/>
      <c r="D100" s="12" t="s">
        <v>25</v>
      </c>
      <c r="E100" s="12" t="s">
        <v>35</v>
      </c>
      <c r="F100" s="12" t="s">
        <v>25</v>
      </c>
      <c r="G100" s="12" t="s">
        <v>34</v>
      </c>
      <c r="H100" s="12" t="s">
        <v>25</v>
      </c>
      <c r="I100" s="12" t="s">
        <v>33</v>
      </c>
      <c r="J100" s="12" t="s">
        <v>26</v>
      </c>
      <c r="K100" s="12" t="s">
        <v>25</v>
      </c>
      <c r="L100" s="12" t="s">
        <v>36</v>
      </c>
      <c r="M100" s="12" t="s">
        <v>25</v>
      </c>
      <c r="N100" s="12" t="s">
        <v>25</v>
      </c>
      <c r="O100" s="12" t="s">
        <v>25</v>
      </c>
      <c r="P100" s="12" t="s">
        <v>25</v>
      </c>
      <c r="Q100" s="12" t="s">
        <v>25</v>
      </c>
      <c r="R100" s="84" t="s">
        <v>162</v>
      </c>
      <c r="S100" s="13" t="s">
        <v>70</v>
      </c>
      <c r="T100" s="11">
        <f t="shared" ref="T100:Z100" si="23">T102+T105+T108+T111</f>
        <v>14196.2</v>
      </c>
      <c r="U100" s="11">
        <f t="shared" si="23"/>
        <v>13379.8</v>
      </c>
      <c r="V100" s="11">
        <f t="shared" si="23"/>
        <v>30435.5</v>
      </c>
      <c r="W100" s="11">
        <f t="shared" si="23"/>
        <v>30435.5</v>
      </c>
      <c r="X100" s="11">
        <f t="shared" si="23"/>
        <v>30435.5</v>
      </c>
      <c r="Y100" s="11">
        <f t="shared" si="23"/>
        <v>30435.5</v>
      </c>
      <c r="Z100" s="10">
        <f t="shared" si="23"/>
        <v>149318</v>
      </c>
      <c r="AA100" s="13">
        <v>2020</v>
      </c>
    </row>
    <row r="101" spans="1:29" ht="32.450000000000003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17" t="s">
        <v>163</v>
      </c>
      <c r="S101" s="15" t="s">
        <v>30</v>
      </c>
      <c r="T101" s="8">
        <f>T103+T106+T109</f>
        <v>6182</v>
      </c>
      <c r="U101" s="8">
        <f t="shared" ref="U101:Y101" si="24">U103+U106+U109</f>
        <v>6823.9</v>
      </c>
      <c r="V101" s="8">
        <f t="shared" si="24"/>
        <v>8875.1</v>
      </c>
      <c r="W101" s="8">
        <f t="shared" si="24"/>
        <v>6482.5</v>
      </c>
      <c r="X101" s="8">
        <f t="shared" si="24"/>
        <v>6482.5</v>
      </c>
      <c r="Y101" s="8">
        <f t="shared" si="24"/>
        <v>6482.5</v>
      </c>
      <c r="Z101" s="8">
        <f>Z103+Z106+Z109</f>
        <v>41328.5</v>
      </c>
      <c r="AA101" s="15">
        <v>2020</v>
      </c>
    </row>
    <row r="102" spans="1:29" ht="43.15" customHeight="1" x14ac:dyDescent="0.25">
      <c r="A102" s="12" t="s">
        <v>25</v>
      </c>
      <c r="B102" s="12" t="s">
        <v>25</v>
      </c>
      <c r="C102" s="12" t="s">
        <v>36</v>
      </c>
      <c r="D102" s="12" t="s">
        <v>25</v>
      </c>
      <c r="E102" s="12" t="s">
        <v>35</v>
      </c>
      <c r="F102" s="12" t="s">
        <v>25</v>
      </c>
      <c r="G102" s="12" t="s">
        <v>34</v>
      </c>
      <c r="H102" s="12" t="s">
        <v>25</v>
      </c>
      <c r="I102" s="12" t="s">
        <v>33</v>
      </c>
      <c r="J102" s="12" t="s">
        <v>26</v>
      </c>
      <c r="K102" s="12" t="s">
        <v>25</v>
      </c>
      <c r="L102" s="12" t="s">
        <v>36</v>
      </c>
      <c r="M102" s="12" t="s">
        <v>25</v>
      </c>
      <c r="N102" s="12" t="s">
        <v>25</v>
      </c>
      <c r="O102" s="12" t="s">
        <v>25</v>
      </c>
      <c r="P102" s="12" t="s">
        <v>25</v>
      </c>
      <c r="Q102" s="12" t="s">
        <v>25</v>
      </c>
      <c r="R102" s="9" t="s">
        <v>164</v>
      </c>
      <c r="S102" s="13" t="s">
        <v>70</v>
      </c>
      <c r="T102" s="11">
        <f>2700-593.9</f>
        <v>2106.1</v>
      </c>
      <c r="U102" s="11">
        <v>2465.1</v>
      </c>
      <c r="V102" s="11">
        <v>2341.8000000000002</v>
      </c>
      <c r="W102" s="11">
        <v>2341.8000000000002</v>
      </c>
      <c r="X102" s="11">
        <v>2341.8000000000002</v>
      </c>
      <c r="Y102" s="11">
        <v>2341.8000000000002</v>
      </c>
      <c r="Z102" s="10">
        <f t="shared" si="22"/>
        <v>13938.399999999998</v>
      </c>
      <c r="AA102" s="13">
        <v>2020</v>
      </c>
      <c r="AB102" s="61" t="s">
        <v>165</v>
      </c>
    </row>
    <row r="103" spans="1:29" ht="29.4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17" t="s">
        <v>166</v>
      </c>
      <c r="S103" s="15" t="s">
        <v>30</v>
      </c>
      <c r="T103" s="8">
        <v>3238</v>
      </c>
      <c r="U103" s="8">
        <v>4135.8999999999996</v>
      </c>
      <c r="V103" s="8">
        <v>3929.1</v>
      </c>
      <c r="W103" s="8">
        <v>3929.1</v>
      </c>
      <c r="X103" s="8">
        <v>3929.1</v>
      </c>
      <c r="Y103" s="8">
        <v>3929.1</v>
      </c>
      <c r="Z103" s="5">
        <f t="shared" ref="Z103" si="25">T103+U103+V103+W103+X103+Y103</f>
        <v>23090.3</v>
      </c>
      <c r="AA103" s="15">
        <v>2020</v>
      </c>
    </row>
    <row r="104" spans="1:29" ht="30.6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17" t="s">
        <v>167</v>
      </c>
      <c r="S104" s="15" t="s">
        <v>63</v>
      </c>
      <c r="T104" s="21">
        <v>6</v>
      </c>
      <c r="U104" s="21">
        <v>4</v>
      </c>
      <c r="V104" s="21">
        <v>4</v>
      </c>
      <c r="W104" s="21">
        <v>4</v>
      </c>
      <c r="X104" s="21">
        <v>4</v>
      </c>
      <c r="Y104" s="21">
        <v>4</v>
      </c>
      <c r="Z104" s="6">
        <f t="shared" si="22"/>
        <v>26</v>
      </c>
      <c r="AA104" s="15">
        <v>2020</v>
      </c>
    </row>
    <row r="105" spans="1:29" ht="45" x14ac:dyDescent="0.25">
      <c r="A105" s="12" t="s">
        <v>25</v>
      </c>
      <c r="B105" s="12" t="s">
        <v>25</v>
      </c>
      <c r="C105" s="12" t="s">
        <v>35</v>
      </c>
      <c r="D105" s="12" t="s">
        <v>25</v>
      </c>
      <c r="E105" s="12" t="s">
        <v>35</v>
      </c>
      <c r="F105" s="12" t="s">
        <v>25</v>
      </c>
      <c r="G105" s="12" t="s">
        <v>34</v>
      </c>
      <c r="H105" s="12" t="s">
        <v>25</v>
      </c>
      <c r="I105" s="12" t="s">
        <v>33</v>
      </c>
      <c r="J105" s="12" t="s">
        <v>26</v>
      </c>
      <c r="K105" s="12" t="s">
        <v>25</v>
      </c>
      <c r="L105" s="12" t="s">
        <v>36</v>
      </c>
      <c r="M105" s="12" t="s">
        <v>25</v>
      </c>
      <c r="N105" s="12" t="s">
        <v>25</v>
      </c>
      <c r="O105" s="12" t="s">
        <v>25</v>
      </c>
      <c r="P105" s="12" t="s">
        <v>25</v>
      </c>
      <c r="Q105" s="12" t="s">
        <v>25</v>
      </c>
      <c r="R105" s="9" t="s">
        <v>164</v>
      </c>
      <c r="S105" s="13" t="s">
        <v>70</v>
      </c>
      <c r="T105" s="11">
        <v>813</v>
      </c>
      <c r="U105" s="11">
        <v>742.3</v>
      </c>
      <c r="V105" s="11">
        <v>705.2</v>
      </c>
      <c r="W105" s="11">
        <v>705.2</v>
      </c>
      <c r="X105" s="11">
        <v>705.2</v>
      </c>
      <c r="Y105" s="11">
        <v>705.2</v>
      </c>
      <c r="Z105" s="10">
        <f t="shared" si="22"/>
        <v>4376.0999999999995</v>
      </c>
      <c r="AA105" s="13">
        <v>2020</v>
      </c>
    </row>
    <row r="106" spans="1:29" ht="29.4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17" t="s">
        <v>168</v>
      </c>
      <c r="S106" s="15" t="s">
        <v>30</v>
      </c>
      <c r="T106" s="8">
        <v>1000</v>
      </c>
      <c r="U106" s="8">
        <v>913</v>
      </c>
      <c r="V106" s="8">
        <v>3260</v>
      </c>
      <c r="W106" s="8">
        <v>867.4</v>
      </c>
      <c r="X106" s="8">
        <v>867.4</v>
      </c>
      <c r="Y106" s="8">
        <v>867.4</v>
      </c>
      <c r="Z106" s="5">
        <f t="shared" si="22"/>
        <v>7775.1999999999989</v>
      </c>
      <c r="AA106" s="15">
        <v>2020</v>
      </c>
    </row>
    <row r="107" spans="1:29" ht="28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17" t="s">
        <v>169</v>
      </c>
      <c r="S107" s="15" t="s">
        <v>12</v>
      </c>
      <c r="T107" s="8">
        <v>400</v>
      </c>
      <c r="U107" s="8">
        <v>365</v>
      </c>
      <c r="V107" s="8">
        <v>347</v>
      </c>
      <c r="W107" s="8">
        <v>347</v>
      </c>
      <c r="X107" s="8">
        <v>347</v>
      </c>
      <c r="Y107" s="8">
        <v>347</v>
      </c>
      <c r="Z107" s="5">
        <f t="shared" si="22"/>
        <v>2153</v>
      </c>
      <c r="AA107" s="15">
        <v>2020</v>
      </c>
    </row>
    <row r="108" spans="1:29" ht="45" x14ac:dyDescent="0.25">
      <c r="A108" s="12" t="s">
        <v>25</v>
      </c>
      <c r="B108" s="12" t="s">
        <v>25</v>
      </c>
      <c r="C108" s="12" t="s">
        <v>32</v>
      </c>
      <c r="D108" s="12" t="s">
        <v>25</v>
      </c>
      <c r="E108" s="12" t="s">
        <v>35</v>
      </c>
      <c r="F108" s="12" t="s">
        <v>25</v>
      </c>
      <c r="G108" s="12" t="s">
        <v>34</v>
      </c>
      <c r="H108" s="12" t="s">
        <v>25</v>
      </c>
      <c r="I108" s="12" t="s">
        <v>33</v>
      </c>
      <c r="J108" s="12" t="s">
        <v>26</v>
      </c>
      <c r="K108" s="12" t="s">
        <v>25</v>
      </c>
      <c r="L108" s="12" t="s">
        <v>36</v>
      </c>
      <c r="M108" s="12" t="s">
        <v>25</v>
      </c>
      <c r="N108" s="12" t="s">
        <v>25</v>
      </c>
      <c r="O108" s="12" t="s">
        <v>25</v>
      </c>
      <c r="P108" s="12" t="s">
        <v>25</v>
      </c>
      <c r="Q108" s="12" t="s">
        <v>25</v>
      </c>
      <c r="R108" s="9" t="s">
        <v>164</v>
      </c>
      <c r="S108" s="13" t="s">
        <v>70</v>
      </c>
      <c r="T108" s="11">
        <v>1094.2</v>
      </c>
      <c r="U108" s="11">
        <v>999</v>
      </c>
      <c r="V108" s="11">
        <v>949</v>
      </c>
      <c r="W108" s="11">
        <v>949</v>
      </c>
      <c r="X108" s="11">
        <v>949</v>
      </c>
      <c r="Y108" s="11">
        <v>949</v>
      </c>
      <c r="Z108" s="10">
        <f t="shared" si="22"/>
        <v>5889.2</v>
      </c>
      <c r="AA108" s="13">
        <v>2020</v>
      </c>
    </row>
    <row r="109" spans="1:29" ht="30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17" t="s">
        <v>170</v>
      </c>
      <c r="S109" s="15" t="s">
        <v>30</v>
      </c>
      <c r="T109" s="8">
        <v>1944</v>
      </c>
      <c r="U109" s="8">
        <v>1775</v>
      </c>
      <c r="V109" s="8">
        <v>1686</v>
      </c>
      <c r="W109" s="8">
        <v>1686</v>
      </c>
      <c r="X109" s="8">
        <v>1686</v>
      </c>
      <c r="Y109" s="8">
        <v>1686</v>
      </c>
      <c r="Z109" s="5">
        <f t="shared" si="22"/>
        <v>10463</v>
      </c>
      <c r="AA109" s="15">
        <v>2020</v>
      </c>
    </row>
    <row r="110" spans="1:29" ht="3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17" t="s">
        <v>171</v>
      </c>
      <c r="S110" s="15" t="s">
        <v>30</v>
      </c>
      <c r="T110" s="8">
        <v>250</v>
      </c>
      <c r="U110" s="8">
        <v>285</v>
      </c>
      <c r="V110" s="8">
        <v>270</v>
      </c>
      <c r="W110" s="8">
        <v>270</v>
      </c>
      <c r="X110" s="8">
        <v>270</v>
      </c>
      <c r="Y110" s="8">
        <v>270</v>
      </c>
      <c r="Z110" s="5">
        <f t="shared" si="22"/>
        <v>1615</v>
      </c>
      <c r="AA110" s="15">
        <v>2020</v>
      </c>
    </row>
    <row r="111" spans="1:29" ht="45" x14ac:dyDescent="0.25">
      <c r="A111" s="12" t="s">
        <v>25</v>
      </c>
      <c r="B111" s="12" t="s">
        <v>26</v>
      </c>
      <c r="C111" s="12" t="s">
        <v>27</v>
      </c>
      <c r="D111" s="12" t="s">
        <v>25</v>
      </c>
      <c r="E111" s="12" t="s">
        <v>35</v>
      </c>
      <c r="F111" s="12" t="s">
        <v>25</v>
      </c>
      <c r="G111" s="12" t="s">
        <v>34</v>
      </c>
      <c r="H111" s="12" t="s">
        <v>25</v>
      </c>
      <c r="I111" s="12" t="s">
        <v>33</v>
      </c>
      <c r="J111" s="12" t="s">
        <v>26</v>
      </c>
      <c r="K111" s="12" t="s">
        <v>25</v>
      </c>
      <c r="L111" s="12" t="s">
        <v>36</v>
      </c>
      <c r="M111" s="12" t="s">
        <v>25</v>
      </c>
      <c r="N111" s="12" t="s">
        <v>25</v>
      </c>
      <c r="O111" s="12" t="s">
        <v>25</v>
      </c>
      <c r="P111" s="12" t="s">
        <v>25</v>
      </c>
      <c r="Q111" s="12" t="s">
        <v>25</v>
      </c>
      <c r="R111" s="9" t="s">
        <v>164</v>
      </c>
      <c r="S111" s="13" t="s">
        <v>70</v>
      </c>
      <c r="T111" s="11">
        <f>30482.9-20300</f>
        <v>10182.900000000001</v>
      </c>
      <c r="U111" s="11">
        <v>9173.4</v>
      </c>
      <c r="V111" s="11">
        <v>26439.5</v>
      </c>
      <c r="W111" s="11">
        <v>26439.5</v>
      </c>
      <c r="X111" s="11">
        <v>26439.5</v>
      </c>
      <c r="Y111" s="11">
        <v>26439.5</v>
      </c>
      <c r="Z111" s="10">
        <f t="shared" si="22"/>
        <v>125114.3</v>
      </c>
      <c r="AA111" s="13">
        <v>2020</v>
      </c>
      <c r="AB111" s="61" t="s">
        <v>106</v>
      </c>
    </row>
    <row r="112" spans="1:29" s="1" customFormat="1" ht="45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17" t="s">
        <v>172</v>
      </c>
      <c r="S112" s="15" t="s">
        <v>112</v>
      </c>
      <c r="T112" s="8">
        <v>1689.3</v>
      </c>
      <c r="U112" s="8">
        <v>2084.9</v>
      </c>
      <c r="V112" s="8">
        <v>1689.3</v>
      </c>
      <c r="W112" s="8">
        <v>1689.3</v>
      </c>
      <c r="X112" s="8">
        <v>1689.3</v>
      </c>
      <c r="Y112" s="8">
        <v>1689.3</v>
      </c>
      <c r="Z112" s="5">
        <f>(T112+U112+V112+W112+X112+Y112)</f>
        <v>10531.4</v>
      </c>
      <c r="AA112" s="15">
        <v>2020</v>
      </c>
      <c r="AB112" s="55"/>
      <c r="AC112" s="55"/>
    </row>
    <row r="113" spans="1:29" s="1" customFormat="1" ht="45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17" t="s">
        <v>173</v>
      </c>
      <c r="S113" s="15" t="s">
        <v>63</v>
      </c>
      <c r="T113" s="21">
        <v>10</v>
      </c>
      <c r="U113" s="21"/>
      <c r="V113" s="21">
        <v>10</v>
      </c>
      <c r="W113" s="21">
        <v>10</v>
      </c>
      <c r="X113" s="21">
        <v>10</v>
      </c>
      <c r="Y113" s="21">
        <v>10</v>
      </c>
      <c r="Z113" s="6">
        <f t="shared" si="22"/>
        <v>50</v>
      </c>
      <c r="AA113" s="15">
        <v>2020</v>
      </c>
      <c r="AB113" s="55"/>
      <c r="AC113" s="55"/>
    </row>
    <row r="114" spans="1:29" s="1" customFormat="1" ht="29.4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17" t="s">
        <v>174</v>
      </c>
      <c r="S114" s="15" t="s">
        <v>30</v>
      </c>
      <c r="T114" s="18">
        <v>200</v>
      </c>
      <c r="U114" s="18"/>
      <c r="V114" s="18">
        <v>200</v>
      </c>
      <c r="W114" s="18">
        <v>200</v>
      </c>
      <c r="X114" s="18">
        <v>200</v>
      </c>
      <c r="Y114" s="18">
        <v>200</v>
      </c>
      <c r="Z114" s="6">
        <f t="shared" si="22"/>
        <v>1000</v>
      </c>
      <c r="AA114" s="15">
        <v>2020</v>
      </c>
      <c r="AB114" s="55"/>
      <c r="AC114" s="55"/>
    </row>
    <row r="115" spans="1:29" ht="45" x14ac:dyDescent="0.25">
      <c r="A115" s="12" t="s">
        <v>25</v>
      </c>
      <c r="B115" s="12" t="s">
        <v>26</v>
      </c>
      <c r="C115" s="12" t="s">
        <v>27</v>
      </c>
      <c r="D115" s="12" t="s">
        <v>25</v>
      </c>
      <c r="E115" s="12" t="s">
        <v>35</v>
      </c>
      <c r="F115" s="12" t="s">
        <v>25</v>
      </c>
      <c r="G115" s="12" t="s">
        <v>34</v>
      </c>
      <c r="H115" s="12" t="s">
        <v>25</v>
      </c>
      <c r="I115" s="12" t="s">
        <v>33</v>
      </c>
      <c r="J115" s="12" t="s">
        <v>26</v>
      </c>
      <c r="K115" s="12" t="s">
        <v>25</v>
      </c>
      <c r="L115" s="12" t="s">
        <v>36</v>
      </c>
      <c r="M115" s="12" t="s">
        <v>25</v>
      </c>
      <c r="N115" s="12" t="s">
        <v>25</v>
      </c>
      <c r="O115" s="12" t="s">
        <v>25</v>
      </c>
      <c r="P115" s="12" t="s">
        <v>25</v>
      </c>
      <c r="Q115" s="12" t="s">
        <v>25</v>
      </c>
      <c r="R115" s="9" t="s">
        <v>175</v>
      </c>
      <c r="S115" s="13" t="s">
        <v>70</v>
      </c>
      <c r="T115" s="11">
        <v>919</v>
      </c>
      <c r="U115" s="11">
        <v>1250</v>
      </c>
      <c r="V115" s="11">
        <v>797</v>
      </c>
      <c r="W115" s="11">
        <v>797</v>
      </c>
      <c r="X115" s="11">
        <v>797</v>
      </c>
      <c r="Y115" s="11">
        <v>797</v>
      </c>
      <c r="Z115" s="10">
        <f t="shared" si="22"/>
        <v>5357</v>
      </c>
      <c r="AA115" s="13">
        <v>2020</v>
      </c>
    </row>
    <row r="116" spans="1:29" s="22" customFormat="1" ht="28.9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17" t="s">
        <v>176</v>
      </c>
      <c r="S116" s="15" t="s">
        <v>63</v>
      </c>
      <c r="T116" s="18">
        <v>91</v>
      </c>
      <c r="U116" s="18">
        <v>35</v>
      </c>
      <c r="V116" s="18">
        <v>79</v>
      </c>
      <c r="W116" s="18">
        <v>79</v>
      </c>
      <c r="X116" s="18">
        <v>79</v>
      </c>
      <c r="Y116" s="18">
        <v>79</v>
      </c>
      <c r="Z116" s="6">
        <f t="shared" si="22"/>
        <v>442</v>
      </c>
      <c r="AA116" s="15">
        <v>2020</v>
      </c>
      <c r="AB116" s="41"/>
      <c r="AC116" s="41"/>
    </row>
    <row r="117" spans="1:29" ht="42.75" x14ac:dyDescent="0.25">
      <c r="A117" s="76" t="s">
        <v>25</v>
      </c>
      <c r="B117" s="76" t="s">
        <v>25</v>
      </c>
      <c r="C117" s="76" t="s">
        <v>25</v>
      </c>
      <c r="D117" s="76" t="s">
        <v>25</v>
      </c>
      <c r="E117" s="76" t="s">
        <v>35</v>
      </c>
      <c r="F117" s="76" t="s">
        <v>25</v>
      </c>
      <c r="G117" s="76" t="s">
        <v>34</v>
      </c>
      <c r="H117" s="76" t="s">
        <v>25</v>
      </c>
      <c r="I117" s="76" t="s">
        <v>33</v>
      </c>
      <c r="J117" s="76" t="s">
        <v>26</v>
      </c>
      <c r="K117" s="76" t="s">
        <v>25</v>
      </c>
      <c r="L117" s="76" t="s">
        <v>35</v>
      </c>
      <c r="M117" s="76" t="s">
        <v>25</v>
      </c>
      <c r="N117" s="76" t="s">
        <v>25</v>
      </c>
      <c r="O117" s="76" t="s">
        <v>25</v>
      </c>
      <c r="P117" s="76" t="s">
        <v>25</v>
      </c>
      <c r="Q117" s="76" t="s">
        <v>25</v>
      </c>
      <c r="R117" s="77" t="s">
        <v>42</v>
      </c>
      <c r="S117" s="31" t="s">
        <v>70</v>
      </c>
      <c r="T117" s="16">
        <f t="shared" ref="T117:Y118" si="26">T121+T123+T125+T127</f>
        <v>51768.5</v>
      </c>
      <c r="U117" s="16">
        <f t="shared" si="26"/>
        <v>32000</v>
      </c>
      <c r="V117" s="16">
        <f t="shared" si="26"/>
        <v>15457</v>
      </c>
      <c r="W117" s="16">
        <f t="shared" si="26"/>
        <v>15457</v>
      </c>
      <c r="X117" s="16">
        <f t="shared" si="26"/>
        <v>15457</v>
      </c>
      <c r="Y117" s="16">
        <f t="shared" si="26"/>
        <v>15457</v>
      </c>
      <c r="Z117" s="16">
        <f t="shared" si="22"/>
        <v>145596.5</v>
      </c>
      <c r="AA117" s="20">
        <v>2020</v>
      </c>
    </row>
    <row r="118" spans="1:29" ht="44.25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6" t="s">
        <v>177</v>
      </c>
      <c r="S118" s="15" t="s">
        <v>71</v>
      </c>
      <c r="T118" s="8">
        <f t="shared" si="26"/>
        <v>46.8</v>
      </c>
      <c r="U118" s="8"/>
      <c r="V118" s="8">
        <f t="shared" si="26"/>
        <v>10.5</v>
      </c>
      <c r="W118" s="8">
        <f t="shared" si="26"/>
        <v>10.5</v>
      </c>
      <c r="X118" s="8">
        <f t="shared" si="26"/>
        <v>10.5</v>
      </c>
      <c r="Y118" s="8">
        <f>Y122+Y124+Y126+Y128</f>
        <v>10.5</v>
      </c>
      <c r="Z118" s="5">
        <f t="shared" si="22"/>
        <v>88.8</v>
      </c>
      <c r="AA118" s="15">
        <v>2020</v>
      </c>
    </row>
    <row r="119" spans="1:29" ht="60" x14ac:dyDescent="0.25">
      <c r="A119" s="12"/>
      <c r="B119" s="12"/>
      <c r="C119" s="12"/>
      <c r="D119" s="12" t="s">
        <v>25</v>
      </c>
      <c r="E119" s="12" t="s">
        <v>35</v>
      </c>
      <c r="F119" s="12" t="s">
        <v>25</v>
      </c>
      <c r="G119" s="12" t="s">
        <v>34</v>
      </c>
      <c r="H119" s="12" t="s">
        <v>25</v>
      </c>
      <c r="I119" s="12" t="s">
        <v>33</v>
      </c>
      <c r="J119" s="12" t="s">
        <v>26</v>
      </c>
      <c r="K119" s="12" t="s">
        <v>25</v>
      </c>
      <c r="L119" s="12" t="s">
        <v>25</v>
      </c>
      <c r="M119" s="12" t="s">
        <v>25</v>
      </c>
      <c r="N119" s="12" t="s">
        <v>25</v>
      </c>
      <c r="O119" s="12" t="s">
        <v>25</v>
      </c>
      <c r="P119" s="12" t="s">
        <v>25</v>
      </c>
      <c r="Q119" s="12" t="s">
        <v>25</v>
      </c>
      <c r="R119" s="9" t="s">
        <v>178</v>
      </c>
      <c r="S119" s="13" t="s">
        <v>70</v>
      </c>
      <c r="T119" s="11">
        <f t="shared" ref="T119:Y120" si="27">T121+T123+T125+T127</f>
        <v>51768.5</v>
      </c>
      <c r="U119" s="11">
        <f>U121+U123+U125+U127</f>
        <v>32000</v>
      </c>
      <c r="V119" s="11">
        <f t="shared" si="27"/>
        <v>15457</v>
      </c>
      <c r="W119" s="11">
        <f t="shared" si="27"/>
        <v>15457</v>
      </c>
      <c r="X119" s="11">
        <f t="shared" si="27"/>
        <v>15457</v>
      </c>
      <c r="Y119" s="11">
        <f t="shared" si="27"/>
        <v>15457</v>
      </c>
      <c r="Z119" s="10">
        <f t="shared" si="22"/>
        <v>145596.5</v>
      </c>
      <c r="AA119" s="13">
        <v>2020</v>
      </c>
    </row>
    <row r="120" spans="1:29" ht="55.1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17" t="s">
        <v>179</v>
      </c>
      <c r="S120" s="15" t="s">
        <v>71</v>
      </c>
      <c r="T120" s="8">
        <f t="shared" si="27"/>
        <v>46.8</v>
      </c>
      <c r="U120" s="8"/>
      <c r="V120" s="8">
        <f t="shared" si="27"/>
        <v>10.5</v>
      </c>
      <c r="W120" s="8">
        <f t="shared" si="27"/>
        <v>10.5</v>
      </c>
      <c r="X120" s="8">
        <f t="shared" si="27"/>
        <v>10.5</v>
      </c>
      <c r="Y120" s="8">
        <f t="shared" si="27"/>
        <v>10.5</v>
      </c>
      <c r="Z120" s="5">
        <f t="shared" si="22"/>
        <v>88.8</v>
      </c>
      <c r="AA120" s="15">
        <v>2020</v>
      </c>
    </row>
    <row r="121" spans="1:29" ht="60" x14ac:dyDescent="0.25">
      <c r="A121" s="12" t="s">
        <v>25</v>
      </c>
      <c r="B121" s="12" t="s">
        <v>25</v>
      </c>
      <c r="C121" s="12" t="s">
        <v>36</v>
      </c>
      <c r="D121" s="12" t="s">
        <v>25</v>
      </c>
      <c r="E121" s="12" t="s">
        <v>35</v>
      </c>
      <c r="F121" s="12" t="s">
        <v>25</v>
      </c>
      <c r="G121" s="12" t="s">
        <v>34</v>
      </c>
      <c r="H121" s="12" t="s">
        <v>25</v>
      </c>
      <c r="I121" s="12" t="s">
        <v>33</v>
      </c>
      <c r="J121" s="12" t="s">
        <v>26</v>
      </c>
      <c r="K121" s="12" t="s">
        <v>25</v>
      </c>
      <c r="L121" s="12" t="s">
        <v>35</v>
      </c>
      <c r="M121" s="12" t="s">
        <v>25</v>
      </c>
      <c r="N121" s="12" t="s">
        <v>25</v>
      </c>
      <c r="O121" s="12" t="s">
        <v>25</v>
      </c>
      <c r="P121" s="12" t="s">
        <v>25</v>
      </c>
      <c r="Q121" s="12" t="s">
        <v>25</v>
      </c>
      <c r="R121" s="9" t="s">
        <v>178</v>
      </c>
      <c r="S121" s="13" t="s">
        <v>70</v>
      </c>
      <c r="T121" s="11">
        <v>13054.7</v>
      </c>
      <c r="U121" s="11">
        <v>8000</v>
      </c>
      <c r="V121" s="11">
        <v>3903.2</v>
      </c>
      <c r="W121" s="11">
        <v>3903.2</v>
      </c>
      <c r="X121" s="11">
        <v>3903.2</v>
      </c>
      <c r="Y121" s="11">
        <v>3903.2</v>
      </c>
      <c r="Z121" s="10">
        <f t="shared" si="22"/>
        <v>36667.5</v>
      </c>
      <c r="AA121" s="13">
        <v>2020</v>
      </c>
      <c r="AB121" s="85" t="s">
        <v>84</v>
      </c>
      <c r="AC121" s="61" t="s">
        <v>94</v>
      </c>
    </row>
    <row r="122" spans="1:29" ht="6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17" t="s">
        <v>180</v>
      </c>
      <c r="S122" s="15" t="s">
        <v>71</v>
      </c>
      <c r="T122" s="8">
        <v>15.5</v>
      </c>
      <c r="U122" s="8"/>
      <c r="V122" s="8">
        <v>2.9</v>
      </c>
      <c r="W122" s="8">
        <v>2.9</v>
      </c>
      <c r="X122" s="8">
        <v>2.9</v>
      </c>
      <c r="Y122" s="8">
        <v>2.9</v>
      </c>
      <c r="Z122" s="5">
        <f t="shared" si="22"/>
        <v>27.099999999999994</v>
      </c>
      <c r="AA122" s="15">
        <v>2020</v>
      </c>
    </row>
    <row r="123" spans="1:29" ht="60" x14ac:dyDescent="0.25">
      <c r="A123" s="12" t="s">
        <v>25</v>
      </c>
      <c r="B123" s="12" t="s">
        <v>25</v>
      </c>
      <c r="C123" s="12" t="s">
        <v>35</v>
      </c>
      <c r="D123" s="12" t="s">
        <v>25</v>
      </c>
      <c r="E123" s="12" t="s">
        <v>35</v>
      </c>
      <c r="F123" s="12" t="s">
        <v>25</v>
      </c>
      <c r="G123" s="12" t="s">
        <v>34</v>
      </c>
      <c r="H123" s="12" t="s">
        <v>25</v>
      </c>
      <c r="I123" s="12" t="s">
        <v>33</v>
      </c>
      <c r="J123" s="12" t="s">
        <v>26</v>
      </c>
      <c r="K123" s="12" t="s">
        <v>25</v>
      </c>
      <c r="L123" s="12" t="s">
        <v>35</v>
      </c>
      <c r="M123" s="12" t="s">
        <v>25</v>
      </c>
      <c r="N123" s="12" t="s">
        <v>25</v>
      </c>
      <c r="O123" s="12" t="s">
        <v>25</v>
      </c>
      <c r="P123" s="12" t="s">
        <v>25</v>
      </c>
      <c r="Q123" s="12" t="s">
        <v>25</v>
      </c>
      <c r="R123" s="9" t="s">
        <v>178</v>
      </c>
      <c r="S123" s="13" t="s">
        <v>70</v>
      </c>
      <c r="T123" s="11">
        <f>4500+8038.2</f>
        <v>12538.2</v>
      </c>
      <c r="U123" s="11">
        <v>8000</v>
      </c>
      <c r="V123" s="11">
        <v>3903.2</v>
      </c>
      <c r="W123" s="11">
        <v>3903.2</v>
      </c>
      <c r="X123" s="11">
        <v>3903.2</v>
      </c>
      <c r="Y123" s="11">
        <v>3903.2</v>
      </c>
      <c r="Z123" s="10">
        <f t="shared" si="22"/>
        <v>36151</v>
      </c>
      <c r="AA123" s="13">
        <v>2020</v>
      </c>
      <c r="AB123" s="61" t="s">
        <v>68</v>
      </c>
    </row>
    <row r="124" spans="1:29" ht="60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17" t="s">
        <v>181</v>
      </c>
      <c r="S124" s="15" t="s">
        <v>71</v>
      </c>
      <c r="T124" s="8">
        <v>15.5</v>
      </c>
      <c r="U124" s="8"/>
      <c r="V124" s="8">
        <v>2.4</v>
      </c>
      <c r="W124" s="8">
        <v>2.4</v>
      </c>
      <c r="X124" s="8">
        <v>2.4</v>
      </c>
      <c r="Y124" s="8">
        <v>2.4</v>
      </c>
      <c r="Z124" s="5">
        <f t="shared" si="22"/>
        <v>25.099999999999994</v>
      </c>
      <c r="AA124" s="15">
        <v>2020</v>
      </c>
    </row>
    <row r="125" spans="1:29" ht="60" x14ac:dyDescent="0.25">
      <c r="A125" s="12" t="s">
        <v>25</v>
      </c>
      <c r="B125" s="12" t="s">
        <v>25</v>
      </c>
      <c r="C125" s="12" t="s">
        <v>32</v>
      </c>
      <c r="D125" s="12" t="s">
        <v>25</v>
      </c>
      <c r="E125" s="12" t="s">
        <v>35</v>
      </c>
      <c r="F125" s="12" t="s">
        <v>25</v>
      </c>
      <c r="G125" s="12" t="s">
        <v>34</v>
      </c>
      <c r="H125" s="12" t="s">
        <v>25</v>
      </c>
      <c r="I125" s="12" t="s">
        <v>33</v>
      </c>
      <c r="J125" s="12" t="s">
        <v>26</v>
      </c>
      <c r="K125" s="12" t="s">
        <v>25</v>
      </c>
      <c r="L125" s="12" t="s">
        <v>35</v>
      </c>
      <c r="M125" s="12" t="s">
        <v>25</v>
      </c>
      <c r="N125" s="12" t="s">
        <v>25</v>
      </c>
      <c r="O125" s="12" t="s">
        <v>25</v>
      </c>
      <c r="P125" s="12" t="s">
        <v>25</v>
      </c>
      <c r="Q125" s="12" t="s">
        <v>25</v>
      </c>
      <c r="R125" s="9" t="s">
        <v>178</v>
      </c>
      <c r="S125" s="13" t="s">
        <v>70</v>
      </c>
      <c r="T125" s="11">
        <f>6240+5854.1</f>
        <v>12094.1</v>
      </c>
      <c r="U125" s="11">
        <v>8000</v>
      </c>
      <c r="V125" s="11">
        <v>5412.4</v>
      </c>
      <c r="W125" s="11">
        <v>5412.4</v>
      </c>
      <c r="X125" s="11">
        <v>5412.4</v>
      </c>
      <c r="Y125" s="11">
        <v>5412.4</v>
      </c>
      <c r="Z125" s="10">
        <f t="shared" si="22"/>
        <v>41743.700000000004</v>
      </c>
      <c r="AA125" s="13">
        <v>2020</v>
      </c>
      <c r="AB125" s="61" t="s">
        <v>69</v>
      </c>
    </row>
    <row r="126" spans="1:29" ht="60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17" t="s">
        <v>182</v>
      </c>
      <c r="S126" s="15" t="s">
        <v>71</v>
      </c>
      <c r="T126" s="8">
        <f>3.9+3.4</f>
        <v>7.3</v>
      </c>
      <c r="U126" s="8"/>
      <c r="V126" s="8">
        <v>3.4</v>
      </c>
      <c r="W126" s="8">
        <v>3.4</v>
      </c>
      <c r="X126" s="8">
        <v>3.4</v>
      </c>
      <c r="Y126" s="8">
        <v>3.4</v>
      </c>
      <c r="Z126" s="5">
        <f t="shared" si="22"/>
        <v>20.9</v>
      </c>
      <c r="AA126" s="15">
        <v>2020</v>
      </c>
    </row>
    <row r="127" spans="1:29" s="1" customFormat="1" ht="60" x14ac:dyDescent="0.25">
      <c r="A127" s="12" t="s">
        <v>25</v>
      </c>
      <c r="B127" s="12" t="s">
        <v>25</v>
      </c>
      <c r="C127" s="12" t="s">
        <v>37</v>
      </c>
      <c r="D127" s="12" t="s">
        <v>25</v>
      </c>
      <c r="E127" s="12" t="s">
        <v>35</v>
      </c>
      <c r="F127" s="12" t="s">
        <v>25</v>
      </c>
      <c r="G127" s="12" t="s">
        <v>34</v>
      </c>
      <c r="H127" s="12" t="s">
        <v>25</v>
      </c>
      <c r="I127" s="12" t="s">
        <v>33</v>
      </c>
      <c r="J127" s="12" t="s">
        <v>26</v>
      </c>
      <c r="K127" s="12" t="s">
        <v>25</v>
      </c>
      <c r="L127" s="12" t="s">
        <v>35</v>
      </c>
      <c r="M127" s="12" t="s">
        <v>25</v>
      </c>
      <c r="N127" s="12" t="s">
        <v>25</v>
      </c>
      <c r="O127" s="12" t="s">
        <v>25</v>
      </c>
      <c r="P127" s="12" t="s">
        <v>25</v>
      </c>
      <c r="Q127" s="12" t="s">
        <v>25</v>
      </c>
      <c r="R127" s="9" t="s">
        <v>178</v>
      </c>
      <c r="S127" s="13" t="s">
        <v>70</v>
      </c>
      <c r="T127" s="11">
        <f>2580.4+9582.8+1918.3</f>
        <v>14081.499999999998</v>
      </c>
      <c r="U127" s="11">
        <v>8000</v>
      </c>
      <c r="V127" s="11">
        <v>2238.1999999999998</v>
      </c>
      <c r="W127" s="11">
        <v>2238.1999999999998</v>
      </c>
      <c r="X127" s="11">
        <v>2238.1999999999998</v>
      </c>
      <c r="Y127" s="11">
        <v>2238.1999999999998</v>
      </c>
      <c r="Z127" s="10">
        <f t="shared" si="22"/>
        <v>31034.300000000003</v>
      </c>
      <c r="AA127" s="13">
        <v>2020</v>
      </c>
      <c r="AB127" s="54" t="s">
        <v>85</v>
      </c>
      <c r="AC127" s="55"/>
    </row>
    <row r="128" spans="1:29" ht="60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17" t="s">
        <v>183</v>
      </c>
      <c r="S128" s="15" t="s">
        <v>71</v>
      </c>
      <c r="T128" s="8">
        <f>1.8+6.7</f>
        <v>8.5</v>
      </c>
      <c r="U128" s="8"/>
      <c r="V128" s="8">
        <v>1.8</v>
      </c>
      <c r="W128" s="8">
        <v>1.8</v>
      </c>
      <c r="X128" s="8">
        <v>1.8</v>
      </c>
      <c r="Y128" s="8">
        <v>1.8</v>
      </c>
      <c r="Z128" s="5">
        <f t="shared" si="22"/>
        <v>15.700000000000003</v>
      </c>
      <c r="AA128" s="15">
        <v>2020</v>
      </c>
    </row>
    <row r="129" spans="1:30" ht="60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9" t="s">
        <v>52</v>
      </c>
      <c r="S129" s="13" t="s">
        <v>48</v>
      </c>
      <c r="T129" s="33">
        <v>1</v>
      </c>
      <c r="U129" s="33">
        <v>1</v>
      </c>
      <c r="V129" s="33">
        <v>1</v>
      </c>
      <c r="W129" s="33">
        <v>1</v>
      </c>
      <c r="X129" s="33">
        <v>1</v>
      </c>
      <c r="Y129" s="33">
        <v>1</v>
      </c>
      <c r="Z129" s="33">
        <v>1</v>
      </c>
      <c r="AA129" s="13">
        <v>2020</v>
      </c>
      <c r="AD129" s="1"/>
    </row>
    <row r="130" spans="1:30" s="79" customFormat="1" ht="3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17" t="s">
        <v>53</v>
      </c>
      <c r="S130" s="15" t="s">
        <v>63</v>
      </c>
      <c r="T130" s="21">
        <v>31</v>
      </c>
      <c r="U130" s="21">
        <v>11</v>
      </c>
      <c r="V130" s="21">
        <v>11</v>
      </c>
      <c r="W130" s="21">
        <v>11</v>
      </c>
      <c r="X130" s="21">
        <v>11</v>
      </c>
      <c r="Y130" s="21">
        <v>11</v>
      </c>
      <c r="Z130" s="6">
        <f t="shared" si="22"/>
        <v>86</v>
      </c>
      <c r="AA130" s="15">
        <v>2020</v>
      </c>
      <c r="AB130" s="78"/>
      <c r="AC130" s="78"/>
      <c r="AD130" s="50"/>
    </row>
    <row r="131" spans="1:30" ht="31.9" customHeight="1" x14ac:dyDescent="0.25">
      <c r="A131" s="74" t="s">
        <v>25</v>
      </c>
      <c r="B131" s="74" t="s">
        <v>26</v>
      </c>
      <c r="C131" s="74" t="s">
        <v>27</v>
      </c>
      <c r="D131" s="74" t="s">
        <v>25</v>
      </c>
      <c r="E131" s="74" t="s">
        <v>35</v>
      </c>
      <c r="F131" s="74" t="s">
        <v>25</v>
      </c>
      <c r="G131" s="74" t="s">
        <v>33</v>
      </c>
      <c r="H131" s="86" t="s">
        <v>25</v>
      </c>
      <c r="I131" s="74" t="s">
        <v>33</v>
      </c>
      <c r="J131" s="74" t="s">
        <v>27</v>
      </c>
      <c r="K131" s="74" t="s">
        <v>25</v>
      </c>
      <c r="L131" s="74" t="s">
        <v>25</v>
      </c>
      <c r="M131" s="74" t="s">
        <v>25</v>
      </c>
      <c r="N131" s="74" t="s">
        <v>25</v>
      </c>
      <c r="O131" s="74" t="s">
        <v>25</v>
      </c>
      <c r="P131" s="74" t="s">
        <v>25</v>
      </c>
      <c r="Q131" s="74" t="s">
        <v>25</v>
      </c>
      <c r="R131" s="75" t="s">
        <v>184</v>
      </c>
      <c r="S131" s="7" t="s">
        <v>70</v>
      </c>
      <c r="T131" s="3">
        <f>T132</f>
        <v>421691</v>
      </c>
      <c r="U131" s="3">
        <f t="shared" ref="U131:Y131" si="28">U132</f>
        <v>204941.2</v>
      </c>
      <c r="V131" s="3">
        <f t="shared" si="28"/>
        <v>88306.2</v>
      </c>
      <c r="W131" s="3">
        <f t="shared" si="28"/>
        <v>51367</v>
      </c>
      <c r="X131" s="3">
        <f t="shared" si="28"/>
        <v>118367</v>
      </c>
      <c r="Y131" s="3">
        <f t="shared" si="28"/>
        <v>118367</v>
      </c>
      <c r="Z131" s="3">
        <f>T131+U131+V131+W131+X131+Y131</f>
        <v>1003039.3999999999</v>
      </c>
      <c r="AA131" s="34">
        <v>2020</v>
      </c>
    </row>
    <row r="132" spans="1:30" ht="42.75" x14ac:dyDescent="0.25">
      <c r="A132" s="31">
        <v>0</v>
      </c>
      <c r="B132" s="31">
        <v>1</v>
      </c>
      <c r="C132" s="31">
        <v>2</v>
      </c>
      <c r="D132" s="31">
        <v>0</v>
      </c>
      <c r="E132" s="31">
        <v>4</v>
      </c>
      <c r="F132" s="31">
        <v>0</v>
      </c>
      <c r="G132" s="31">
        <v>8</v>
      </c>
      <c r="H132" s="31">
        <v>0</v>
      </c>
      <c r="I132" s="76" t="s">
        <v>33</v>
      </c>
      <c r="J132" s="87" t="s">
        <v>27</v>
      </c>
      <c r="K132" s="87" t="s">
        <v>25</v>
      </c>
      <c r="L132" s="87" t="s">
        <v>26</v>
      </c>
      <c r="M132" s="87" t="s">
        <v>25</v>
      </c>
      <c r="N132" s="87" t="s">
        <v>25</v>
      </c>
      <c r="O132" s="87" t="s">
        <v>25</v>
      </c>
      <c r="P132" s="87" t="s">
        <v>25</v>
      </c>
      <c r="Q132" s="87" t="s">
        <v>25</v>
      </c>
      <c r="R132" s="77" t="s">
        <v>31</v>
      </c>
      <c r="S132" s="31" t="s">
        <v>70</v>
      </c>
      <c r="T132" s="16">
        <f>T135+T137+T139+T154+T157</f>
        <v>421691</v>
      </c>
      <c r="U132" s="16">
        <f>U135+U137+U139+U154+U157+U160</f>
        <v>204941.2</v>
      </c>
      <c r="V132" s="16">
        <f t="shared" ref="V132:Y132" si="29">V135+V137+V139+V154+V157+V160</f>
        <v>88306.2</v>
      </c>
      <c r="W132" s="16">
        <f t="shared" si="29"/>
        <v>51367</v>
      </c>
      <c r="X132" s="16">
        <f t="shared" si="29"/>
        <v>118367</v>
      </c>
      <c r="Y132" s="16">
        <f t="shared" si="29"/>
        <v>118367</v>
      </c>
      <c r="Z132" s="16">
        <f>T132+U132+V132+W132+X132+Y132</f>
        <v>1003039.3999999999</v>
      </c>
      <c r="AA132" s="20">
        <v>2020</v>
      </c>
    </row>
    <row r="133" spans="1:30" s="22" customFormat="1" ht="4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 t="s">
        <v>185</v>
      </c>
      <c r="S133" s="15" t="s">
        <v>72</v>
      </c>
      <c r="T133" s="8">
        <v>32718</v>
      </c>
      <c r="U133" s="8">
        <v>35127.4</v>
      </c>
      <c r="V133" s="8">
        <v>35127.4</v>
      </c>
      <c r="W133" s="8">
        <v>35127.4</v>
      </c>
      <c r="X133" s="8">
        <v>35127.4</v>
      </c>
      <c r="Y133" s="8">
        <v>35127.4</v>
      </c>
      <c r="Z133" s="5">
        <f t="shared" ref="Z133:Z174" si="30">T133+U133+V133+W133+X133+Y133</f>
        <v>208354.99999999997</v>
      </c>
      <c r="AA133" s="15">
        <v>2020</v>
      </c>
      <c r="AB133" s="41"/>
      <c r="AC133" s="41"/>
    </row>
    <row r="134" spans="1:30" s="22" customFormat="1" ht="27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 t="s">
        <v>186</v>
      </c>
      <c r="S134" s="15" t="s">
        <v>63</v>
      </c>
      <c r="T134" s="21">
        <f>T142+T143+T144+T155</f>
        <v>8</v>
      </c>
      <c r="U134" s="21"/>
      <c r="V134" s="21"/>
      <c r="W134" s="21">
        <f t="shared" ref="W134:Y134" si="31">W142+W143</f>
        <v>1</v>
      </c>
      <c r="X134" s="21">
        <f t="shared" si="31"/>
        <v>10</v>
      </c>
      <c r="Y134" s="21">
        <f t="shared" si="31"/>
        <v>10</v>
      </c>
      <c r="Z134" s="6">
        <f>Z142+Z143+Z144+Z155</f>
        <v>29</v>
      </c>
      <c r="AA134" s="15">
        <v>2020</v>
      </c>
      <c r="AB134" s="41"/>
      <c r="AC134" s="41"/>
    </row>
    <row r="135" spans="1:30" ht="45" x14ac:dyDescent="0.25">
      <c r="A135" s="13">
        <v>0</v>
      </c>
      <c r="B135" s="13">
        <v>1</v>
      </c>
      <c r="C135" s="13">
        <v>2</v>
      </c>
      <c r="D135" s="13">
        <v>0</v>
      </c>
      <c r="E135" s="13">
        <v>4</v>
      </c>
      <c r="F135" s="13">
        <v>0</v>
      </c>
      <c r="G135" s="13">
        <v>8</v>
      </c>
      <c r="H135" s="13">
        <v>0</v>
      </c>
      <c r="I135" s="13">
        <v>8</v>
      </c>
      <c r="J135" s="12" t="s">
        <v>27</v>
      </c>
      <c r="K135" s="12" t="s">
        <v>25</v>
      </c>
      <c r="L135" s="12" t="s">
        <v>26</v>
      </c>
      <c r="M135" s="12" t="s">
        <v>25</v>
      </c>
      <c r="N135" s="12" t="s">
        <v>25</v>
      </c>
      <c r="O135" s="12"/>
      <c r="P135" s="12"/>
      <c r="Q135" s="12"/>
      <c r="R135" s="9" t="s">
        <v>187</v>
      </c>
      <c r="S135" s="13" t="s">
        <v>70</v>
      </c>
      <c r="T135" s="11">
        <f>58149+62051</f>
        <v>120200</v>
      </c>
      <c r="U135" s="11"/>
      <c r="V135" s="11">
        <v>34694</v>
      </c>
      <c r="W135" s="11">
        <v>34694</v>
      </c>
      <c r="X135" s="11">
        <v>34694</v>
      </c>
      <c r="Y135" s="11">
        <v>34694</v>
      </c>
      <c r="Z135" s="10">
        <f t="shared" si="30"/>
        <v>258976</v>
      </c>
      <c r="AA135" s="13">
        <v>2020</v>
      </c>
      <c r="AB135" s="61" t="s">
        <v>96</v>
      </c>
      <c r="AC135" s="61" t="s">
        <v>107</v>
      </c>
    </row>
    <row r="136" spans="1:30" ht="30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17" t="s">
        <v>188</v>
      </c>
      <c r="S136" s="15" t="s">
        <v>10</v>
      </c>
      <c r="T136" s="21">
        <v>100</v>
      </c>
      <c r="U136" s="21"/>
      <c r="V136" s="21">
        <v>100</v>
      </c>
      <c r="W136" s="21">
        <v>100</v>
      </c>
      <c r="X136" s="21">
        <v>100</v>
      </c>
      <c r="Y136" s="21">
        <v>100</v>
      </c>
      <c r="Z136" s="6">
        <v>100</v>
      </c>
      <c r="AA136" s="15">
        <v>2020</v>
      </c>
    </row>
    <row r="137" spans="1:30" s="22" customFormat="1" ht="59.25" x14ac:dyDescent="0.25">
      <c r="A137" s="13">
        <v>0</v>
      </c>
      <c r="B137" s="13">
        <v>1</v>
      </c>
      <c r="C137" s="13">
        <v>2</v>
      </c>
      <c r="D137" s="13">
        <v>0</v>
      </c>
      <c r="E137" s="13">
        <v>4</v>
      </c>
      <c r="F137" s="13">
        <v>0</v>
      </c>
      <c r="G137" s="13">
        <v>8</v>
      </c>
      <c r="H137" s="13">
        <v>0</v>
      </c>
      <c r="I137" s="13">
        <v>8</v>
      </c>
      <c r="J137" s="12" t="s">
        <v>27</v>
      </c>
      <c r="K137" s="12" t="s">
        <v>25</v>
      </c>
      <c r="L137" s="12" t="s">
        <v>26</v>
      </c>
      <c r="M137" s="12" t="s">
        <v>25</v>
      </c>
      <c r="N137" s="12" t="s">
        <v>25</v>
      </c>
      <c r="O137" s="12"/>
      <c r="P137" s="12"/>
      <c r="Q137" s="12"/>
      <c r="R137" s="9" t="s">
        <v>189</v>
      </c>
      <c r="S137" s="13" t="s">
        <v>70</v>
      </c>
      <c r="T137" s="11">
        <f>10000+29791+34000</f>
        <v>73791</v>
      </c>
      <c r="U137" s="11"/>
      <c r="V137" s="11">
        <v>8673</v>
      </c>
      <c r="W137" s="11">
        <v>8673</v>
      </c>
      <c r="X137" s="11">
        <v>8673</v>
      </c>
      <c r="Y137" s="11">
        <v>8673</v>
      </c>
      <c r="Z137" s="10">
        <f t="shared" si="30"/>
        <v>108483</v>
      </c>
      <c r="AA137" s="13">
        <v>2020</v>
      </c>
      <c r="AB137" s="41" t="s">
        <v>58</v>
      </c>
      <c r="AC137" s="41" t="s">
        <v>108</v>
      </c>
    </row>
    <row r="138" spans="1:30" ht="30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17" t="s">
        <v>190</v>
      </c>
      <c r="S138" s="15" t="s">
        <v>10</v>
      </c>
      <c r="T138" s="21">
        <v>100</v>
      </c>
      <c r="U138" s="21"/>
      <c r="V138" s="21">
        <v>100</v>
      </c>
      <c r="W138" s="21">
        <v>100</v>
      </c>
      <c r="X138" s="21">
        <v>100</v>
      </c>
      <c r="Y138" s="21">
        <v>100</v>
      </c>
      <c r="Z138" s="6">
        <v>100</v>
      </c>
      <c r="AA138" s="15">
        <v>2020</v>
      </c>
    </row>
    <row r="139" spans="1:30" ht="30" x14ac:dyDescent="0.25">
      <c r="A139" s="12" t="s">
        <v>25</v>
      </c>
      <c r="B139" s="12" t="s">
        <v>26</v>
      </c>
      <c r="C139" s="12" t="s">
        <v>27</v>
      </c>
      <c r="D139" s="12" t="s">
        <v>25</v>
      </c>
      <c r="E139" s="12" t="s">
        <v>35</v>
      </c>
      <c r="F139" s="12" t="s">
        <v>25</v>
      </c>
      <c r="G139" s="12" t="s">
        <v>33</v>
      </c>
      <c r="H139" s="12" t="s">
        <v>25</v>
      </c>
      <c r="I139" s="12" t="s">
        <v>33</v>
      </c>
      <c r="J139" s="12" t="s">
        <v>27</v>
      </c>
      <c r="K139" s="12" t="s">
        <v>25</v>
      </c>
      <c r="L139" s="12" t="s">
        <v>25</v>
      </c>
      <c r="M139" s="12" t="s">
        <v>25</v>
      </c>
      <c r="N139" s="12" t="s">
        <v>25</v>
      </c>
      <c r="O139" s="12"/>
      <c r="P139" s="12"/>
      <c r="Q139" s="12"/>
      <c r="R139" s="9" t="s">
        <v>54</v>
      </c>
      <c r="S139" s="13" t="s">
        <v>70</v>
      </c>
      <c r="T139" s="11">
        <f>SUM(T140:T141)</f>
        <v>152250</v>
      </c>
      <c r="U139" s="11"/>
      <c r="V139" s="11"/>
      <c r="W139" s="11">
        <v>8000</v>
      </c>
      <c r="X139" s="11">
        <v>75000</v>
      </c>
      <c r="Y139" s="11">
        <v>75000</v>
      </c>
      <c r="Z139" s="10">
        <f t="shared" ref="Z139:Z144" si="32">T139+U139+V139+W139+X139+Y139</f>
        <v>310250</v>
      </c>
      <c r="AA139" s="13">
        <v>2020</v>
      </c>
      <c r="AB139" s="61" t="s">
        <v>97</v>
      </c>
    </row>
    <row r="140" spans="1:30" ht="30" x14ac:dyDescent="0.25">
      <c r="A140" s="12" t="s">
        <v>25</v>
      </c>
      <c r="B140" s="12" t="s">
        <v>26</v>
      </c>
      <c r="C140" s="12" t="s">
        <v>27</v>
      </c>
      <c r="D140" s="12" t="s">
        <v>25</v>
      </c>
      <c r="E140" s="12" t="s">
        <v>35</v>
      </c>
      <c r="F140" s="12" t="s">
        <v>25</v>
      </c>
      <c r="G140" s="12" t="s">
        <v>33</v>
      </c>
      <c r="H140" s="12" t="s">
        <v>25</v>
      </c>
      <c r="I140" s="12" t="s">
        <v>33</v>
      </c>
      <c r="J140" s="12" t="s">
        <v>27</v>
      </c>
      <c r="K140" s="12" t="s">
        <v>25</v>
      </c>
      <c r="L140" s="12" t="s">
        <v>26</v>
      </c>
      <c r="M140" s="12" t="s">
        <v>25</v>
      </c>
      <c r="N140" s="12" t="s">
        <v>26</v>
      </c>
      <c r="O140" s="12"/>
      <c r="P140" s="12"/>
      <c r="Q140" s="12"/>
      <c r="R140" s="9" t="s">
        <v>54</v>
      </c>
      <c r="S140" s="13" t="s">
        <v>70</v>
      </c>
      <c r="T140" s="11">
        <f>90000+2250</f>
        <v>92250</v>
      </c>
      <c r="U140" s="11"/>
      <c r="V140" s="11"/>
      <c r="W140" s="11"/>
      <c r="X140" s="11"/>
      <c r="Y140" s="11"/>
      <c r="Z140" s="10">
        <f t="shared" si="32"/>
        <v>92250</v>
      </c>
      <c r="AA140" s="13">
        <v>2015</v>
      </c>
      <c r="AB140" s="61" t="s">
        <v>109</v>
      </c>
    </row>
    <row r="141" spans="1:30" ht="30" x14ac:dyDescent="0.25">
      <c r="A141" s="12" t="s">
        <v>25</v>
      </c>
      <c r="B141" s="12" t="s">
        <v>26</v>
      </c>
      <c r="C141" s="12" t="s">
        <v>27</v>
      </c>
      <c r="D141" s="12" t="s">
        <v>25</v>
      </c>
      <c r="E141" s="12" t="s">
        <v>35</v>
      </c>
      <c r="F141" s="12" t="s">
        <v>25</v>
      </c>
      <c r="G141" s="12" t="s">
        <v>33</v>
      </c>
      <c r="H141" s="12" t="s">
        <v>25</v>
      </c>
      <c r="I141" s="12" t="s">
        <v>33</v>
      </c>
      <c r="J141" s="12" t="s">
        <v>27</v>
      </c>
      <c r="K141" s="12" t="s">
        <v>41</v>
      </c>
      <c r="L141" s="12" t="s">
        <v>37</v>
      </c>
      <c r="M141" s="12" t="s">
        <v>36</v>
      </c>
      <c r="N141" s="12" t="s">
        <v>27</v>
      </c>
      <c r="O141" s="12"/>
      <c r="P141" s="12"/>
      <c r="Q141" s="12"/>
      <c r="R141" s="9" t="s">
        <v>54</v>
      </c>
      <c r="S141" s="13" t="s">
        <v>70</v>
      </c>
      <c r="T141" s="11">
        <v>60000</v>
      </c>
      <c r="U141" s="11"/>
      <c r="V141" s="11"/>
      <c r="W141" s="11"/>
      <c r="X141" s="11"/>
      <c r="Y141" s="11"/>
      <c r="Z141" s="10">
        <f t="shared" si="32"/>
        <v>60000</v>
      </c>
      <c r="AA141" s="13">
        <v>2015</v>
      </c>
    </row>
    <row r="142" spans="1:30" ht="30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 t="s">
        <v>55</v>
      </c>
      <c r="S142" s="15" t="s">
        <v>63</v>
      </c>
      <c r="T142" s="18"/>
      <c r="U142" s="18"/>
      <c r="V142" s="18"/>
      <c r="W142" s="18">
        <v>1</v>
      </c>
      <c r="X142" s="18">
        <v>5</v>
      </c>
      <c r="Y142" s="18">
        <v>5</v>
      </c>
      <c r="Z142" s="6">
        <f t="shared" si="32"/>
        <v>11</v>
      </c>
      <c r="AA142" s="15">
        <v>2020</v>
      </c>
    </row>
    <row r="143" spans="1:30" ht="30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 t="s">
        <v>56</v>
      </c>
      <c r="S143" s="19" t="s">
        <v>63</v>
      </c>
      <c r="T143" s="18"/>
      <c r="U143" s="18"/>
      <c r="V143" s="18"/>
      <c r="W143" s="18"/>
      <c r="X143" s="18">
        <v>5</v>
      </c>
      <c r="Y143" s="18">
        <v>5</v>
      </c>
      <c r="Z143" s="6">
        <f t="shared" si="32"/>
        <v>10</v>
      </c>
      <c r="AA143" s="15">
        <v>2020</v>
      </c>
    </row>
    <row r="144" spans="1:30" ht="30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 t="s">
        <v>95</v>
      </c>
      <c r="S144" s="19" t="s">
        <v>63</v>
      </c>
      <c r="T144" s="18">
        <v>5</v>
      </c>
      <c r="U144" s="18"/>
      <c r="V144" s="18"/>
      <c r="W144" s="18"/>
      <c r="X144" s="18"/>
      <c r="Y144" s="18"/>
      <c r="Z144" s="6">
        <f t="shared" si="32"/>
        <v>5</v>
      </c>
      <c r="AA144" s="15">
        <v>2015</v>
      </c>
    </row>
    <row r="145" spans="1:32" ht="44.2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9" t="s">
        <v>191</v>
      </c>
      <c r="S145" s="13" t="s">
        <v>48</v>
      </c>
      <c r="T145" s="33">
        <v>1</v>
      </c>
      <c r="U145" s="33">
        <v>1</v>
      </c>
      <c r="V145" s="33">
        <v>1</v>
      </c>
      <c r="W145" s="33">
        <v>1</v>
      </c>
      <c r="X145" s="33">
        <v>1</v>
      </c>
      <c r="Y145" s="33">
        <v>1</v>
      </c>
      <c r="Z145" s="33">
        <v>1</v>
      </c>
      <c r="AA145" s="13">
        <v>2020</v>
      </c>
    </row>
    <row r="146" spans="1:32" ht="30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17" t="s">
        <v>192</v>
      </c>
      <c r="S146" s="15" t="s">
        <v>63</v>
      </c>
      <c r="T146" s="18">
        <v>45</v>
      </c>
      <c r="U146" s="18">
        <v>45</v>
      </c>
      <c r="V146" s="18">
        <v>45</v>
      </c>
      <c r="W146" s="18">
        <v>45</v>
      </c>
      <c r="X146" s="18">
        <v>45</v>
      </c>
      <c r="Y146" s="18">
        <v>45</v>
      </c>
      <c r="Z146" s="6">
        <f t="shared" si="30"/>
        <v>270</v>
      </c>
      <c r="AA146" s="15">
        <v>2020</v>
      </c>
    </row>
    <row r="147" spans="1:32" ht="4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9" t="s">
        <v>193</v>
      </c>
      <c r="S147" s="13" t="s">
        <v>48</v>
      </c>
      <c r="T147" s="33">
        <v>1</v>
      </c>
      <c r="U147" s="33">
        <v>1</v>
      </c>
      <c r="V147" s="33">
        <v>1</v>
      </c>
      <c r="W147" s="33">
        <v>1</v>
      </c>
      <c r="X147" s="33">
        <v>1</v>
      </c>
      <c r="Y147" s="33">
        <v>1</v>
      </c>
      <c r="Z147" s="33">
        <v>1</v>
      </c>
      <c r="AA147" s="13">
        <v>2020</v>
      </c>
    </row>
    <row r="148" spans="1:32" ht="45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17" t="s">
        <v>194</v>
      </c>
      <c r="S148" s="15" t="s">
        <v>62</v>
      </c>
      <c r="T148" s="18">
        <v>24</v>
      </c>
      <c r="U148" s="18">
        <v>24</v>
      </c>
      <c r="V148" s="18">
        <v>24</v>
      </c>
      <c r="W148" s="18">
        <v>24</v>
      </c>
      <c r="X148" s="18">
        <v>24</v>
      </c>
      <c r="Y148" s="18">
        <v>24</v>
      </c>
      <c r="Z148" s="6">
        <f t="shared" si="30"/>
        <v>144</v>
      </c>
      <c r="AA148" s="15">
        <v>2020</v>
      </c>
    </row>
    <row r="149" spans="1:32" ht="45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17" t="s">
        <v>195</v>
      </c>
      <c r="S149" s="15" t="s">
        <v>62</v>
      </c>
      <c r="T149" s="18">
        <v>24</v>
      </c>
      <c r="U149" s="18">
        <v>24</v>
      </c>
      <c r="V149" s="18">
        <v>24</v>
      </c>
      <c r="W149" s="18">
        <v>24</v>
      </c>
      <c r="X149" s="18">
        <v>24</v>
      </c>
      <c r="Y149" s="18">
        <v>24</v>
      </c>
      <c r="Z149" s="6">
        <f t="shared" si="30"/>
        <v>144</v>
      </c>
      <c r="AA149" s="15">
        <v>2020</v>
      </c>
    </row>
    <row r="150" spans="1:32" ht="4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9" t="s">
        <v>196</v>
      </c>
      <c r="S150" s="13" t="s">
        <v>48</v>
      </c>
      <c r="T150" s="33">
        <v>1</v>
      </c>
      <c r="U150" s="33">
        <v>1</v>
      </c>
      <c r="V150" s="33">
        <v>1</v>
      </c>
      <c r="W150" s="33">
        <v>1</v>
      </c>
      <c r="X150" s="33">
        <v>1</v>
      </c>
      <c r="Y150" s="33">
        <v>1</v>
      </c>
      <c r="Z150" s="33">
        <v>1</v>
      </c>
      <c r="AA150" s="13">
        <v>2020</v>
      </c>
    </row>
    <row r="151" spans="1:32" ht="30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17" t="s">
        <v>197</v>
      </c>
      <c r="S151" s="15" t="s">
        <v>62</v>
      </c>
      <c r="T151" s="18">
        <v>48</v>
      </c>
      <c r="U151" s="18">
        <v>48</v>
      </c>
      <c r="V151" s="18">
        <v>48</v>
      </c>
      <c r="W151" s="18">
        <v>48</v>
      </c>
      <c r="X151" s="18">
        <v>48</v>
      </c>
      <c r="Y151" s="18">
        <v>48</v>
      </c>
      <c r="Z151" s="6">
        <f t="shared" si="30"/>
        <v>288</v>
      </c>
      <c r="AA151" s="15">
        <v>2020</v>
      </c>
    </row>
    <row r="152" spans="1:32" s="79" customFormat="1" ht="30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9" t="s">
        <v>198</v>
      </c>
      <c r="S152" s="13" t="s">
        <v>48</v>
      </c>
      <c r="T152" s="33">
        <v>1</v>
      </c>
      <c r="U152" s="33">
        <v>1</v>
      </c>
      <c r="V152" s="33">
        <v>1</v>
      </c>
      <c r="W152" s="33">
        <v>1</v>
      </c>
      <c r="X152" s="33">
        <v>1</v>
      </c>
      <c r="Y152" s="33">
        <v>1</v>
      </c>
      <c r="Z152" s="33">
        <v>1</v>
      </c>
      <c r="AA152" s="13">
        <v>2020</v>
      </c>
      <c r="AB152" s="78"/>
      <c r="AC152" s="78"/>
    </row>
    <row r="153" spans="1:32" s="22" customFormat="1" ht="31.1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17" t="s">
        <v>199</v>
      </c>
      <c r="S153" s="15" t="s">
        <v>62</v>
      </c>
      <c r="T153" s="18">
        <v>4</v>
      </c>
      <c r="U153" s="18">
        <v>4</v>
      </c>
      <c r="V153" s="18">
        <v>4</v>
      </c>
      <c r="W153" s="18">
        <v>4</v>
      </c>
      <c r="X153" s="18">
        <v>4</v>
      </c>
      <c r="Y153" s="18">
        <v>4</v>
      </c>
      <c r="Z153" s="6">
        <f t="shared" si="30"/>
        <v>24</v>
      </c>
      <c r="AA153" s="15">
        <v>2020</v>
      </c>
      <c r="AB153" s="41"/>
      <c r="AC153" s="41"/>
    </row>
    <row r="154" spans="1:32" s="22" customFormat="1" ht="45.6" customHeight="1" x14ac:dyDescent="0.25">
      <c r="A154" s="12" t="s">
        <v>25</v>
      </c>
      <c r="B154" s="12" t="s">
        <v>26</v>
      </c>
      <c r="C154" s="12" t="s">
        <v>27</v>
      </c>
      <c r="D154" s="12" t="s">
        <v>25</v>
      </c>
      <c r="E154" s="12" t="s">
        <v>35</v>
      </c>
      <c r="F154" s="12" t="s">
        <v>25</v>
      </c>
      <c r="G154" s="12" t="s">
        <v>33</v>
      </c>
      <c r="H154" s="12" t="s">
        <v>25</v>
      </c>
      <c r="I154" s="12" t="s">
        <v>33</v>
      </c>
      <c r="J154" s="12" t="s">
        <v>27</v>
      </c>
      <c r="K154" s="12" t="s">
        <v>25</v>
      </c>
      <c r="L154" s="12" t="s">
        <v>26</v>
      </c>
      <c r="M154" s="12" t="s">
        <v>25</v>
      </c>
      <c r="N154" s="12" t="s">
        <v>25</v>
      </c>
      <c r="O154" s="12" t="s">
        <v>25</v>
      </c>
      <c r="P154" s="12" t="s">
        <v>25</v>
      </c>
      <c r="Q154" s="12" t="s">
        <v>27</v>
      </c>
      <c r="R154" s="9" t="s">
        <v>115</v>
      </c>
      <c r="S154" s="13" t="s">
        <v>70</v>
      </c>
      <c r="T154" s="11">
        <v>22000</v>
      </c>
      <c r="U154" s="11">
        <v>44941.2</v>
      </c>
      <c r="V154" s="11">
        <v>44939.199999999997</v>
      </c>
      <c r="W154" s="11"/>
      <c r="X154" s="11"/>
      <c r="Y154" s="11"/>
      <c r="Z154" s="10">
        <f t="shared" si="30"/>
        <v>111880.4</v>
      </c>
      <c r="AA154" s="13">
        <v>2017</v>
      </c>
      <c r="AB154" s="41" t="s">
        <v>110</v>
      </c>
      <c r="AC154" s="41" t="s">
        <v>114</v>
      </c>
    </row>
    <row r="155" spans="1:32" s="22" customFormat="1" ht="29.2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 t="s">
        <v>116</v>
      </c>
      <c r="S155" s="15" t="s">
        <v>63</v>
      </c>
      <c r="T155" s="21">
        <v>3</v>
      </c>
      <c r="U155" s="21"/>
      <c r="V155" s="21"/>
      <c r="W155" s="21"/>
      <c r="X155" s="21"/>
      <c r="Y155" s="21"/>
      <c r="Z155" s="6">
        <f t="shared" si="30"/>
        <v>3</v>
      </c>
      <c r="AA155" s="15">
        <v>2015</v>
      </c>
      <c r="AB155" s="41"/>
      <c r="AC155" s="41"/>
      <c r="AD155" s="1"/>
      <c r="AE155" s="105"/>
      <c r="AF155" s="105"/>
    </row>
    <row r="156" spans="1:32" s="22" customFormat="1" ht="30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">
        <v>200</v>
      </c>
      <c r="S156" s="15" t="s">
        <v>10</v>
      </c>
      <c r="T156" s="21"/>
      <c r="U156" s="21">
        <v>50</v>
      </c>
      <c r="V156" s="21">
        <v>100</v>
      </c>
      <c r="W156" s="21"/>
      <c r="X156" s="21"/>
      <c r="Y156" s="21"/>
      <c r="Z156" s="6">
        <v>100</v>
      </c>
      <c r="AA156" s="15">
        <v>2017</v>
      </c>
      <c r="AB156" s="55"/>
      <c r="AC156" s="55"/>
      <c r="AD156" s="1"/>
      <c r="AE156" s="58"/>
      <c r="AF156" s="58"/>
    </row>
    <row r="157" spans="1:32" s="22" customFormat="1" ht="31.15" customHeight="1" x14ac:dyDescent="0.25">
      <c r="A157" s="12" t="s">
        <v>25</v>
      </c>
      <c r="B157" s="12" t="s">
        <v>26</v>
      </c>
      <c r="C157" s="12" t="s">
        <v>27</v>
      </c>
      <c r="D157" s="12" t="s">
        <v>25</v>
      </c>
      <c r="E157" s="12" t="s">
        <v>35</v>
      </c>
      <c r="F157" s="12" t="s">
        <v>25</v>
      </c>
      <c r="G157" s="12" t="s">
        <v>33</v>
      </c>
      <c r="H157" s="12" t="s">
        <v>25</v>
      </c>
      <c r="I157" s="12" t="s">
        <v>33</v>
      </c>
      <c r="J157" s="12" t="s">
        <v>27</v>
      </c>
      <c r="K157" s="12" t="s">
        <v>25</v>
      </c>
      <c r="L157" s="12" t="s">
        <v>26</v>
      </c>
      <c r="M157" s="12" t="s">
        <v>25</v>
      </c>
      <c r="N157" s="12" t="s">
        <v>25</v>
      </c>
      <c r="O157" s="12"/>
      <c r="P157" s="12"/>
      <c r="Q157" s="12"/>
      <c r="R157" s="9" t="s">
        <v>98</v>
      </c>
      <c r="S157" s="13" t="s">
        <v>70</v>
      </c>
      <c r="T157" s="11">
        <f>59700-6250</f>
        <v>53450</v>
      </c>
      <c r="U157" s="13"/>
      <c r="V157" s="13"/>
      <c r="W157" s="13"/>
      <c r="X157" s="13"/>
      <c r="Y157" s="13"/>
      <c r="Z157" s="56">
        <f t="shared" si="30"/>
        <v>53450</v>
      </c>
      <c r="AA157" s="13">
        <v>2015</v>
      </c>
      <c r="AB157" s="41" t="s">
        <v>99</v>
      </c>
      <c r="AC157" s="41" t="s">
        <v>111</v>
      </c>
    </row>
    <row r="158" spans="1:32" s="1" customFormat="1" ht="38.25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17" t="s">
        <v>100</v>
      </c>
      <c r="S158" s="57" t="s">
        <v>101</v>
      </c>
      <c r="T158" s="8">
        <v>14.6</v>
      </c>
      <c r="U158" s="15"/>
      <c r="V158" s="15"/>
      <c r="W158" s="15"/>
      <c r="X158" s="15"/>
      <c r="Y158" s="15"/>
      <c r="Z158" s="5">
        <f>T158+U158+V158+W158+X158+Y158</f>
        <v>14.6</v>
      </c>
      <c r="AA158" s="15">
        <v>2015</v>
      </c>
      <c r="AB158" s="55"/>
      <c r="AC158" s="55"/>
    </row>
    <row r="159" spans="1:32" s="22" customFormat="1" ht="38.2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 t="s">
        <v>102</v>
      </c>
      <c r="S159" s="57" t="s">
        <v>101</v>
      </c>
      <c r="T159" s="8">
        <v>7.1</v>
      </c>
      <c r="U159" s="21"/>
      <c r="V159" s="21"/>
      <c r="W159" s="21"/>
      <c r="X159" s="21"/>
      <c r="Y159" s="21"/>
      <c r="Z159" s="5">
        <f t="shared" si="30"/>
        <v>7.1</v>
      </c>
      <c r="AA159" s="15">
        <v>2015</v>
      </c>
      <c r="AB159" s="41"/>
      <c r="AC159" s="41"/>
    </row>
    <row r="160" spans="1:32" s="22" customFormat="1" ht="60" x14ac:dyDescent="0.25">
      <c r="A160" s="12" t="s">
        <v>25</v>
      </c>
      <c r="B160" s="12" t="s">
        <v>26</v>
      </c>
      <c r="C160" s="12" t="s">
        <v>27</v>
      </c>
      <c r="D160" s="12" t="s">
        <v>25</v>
      </c>
      <c r="E160" s="12" t="s">
        <v>35</v>
      </c>
      <c r="F160" s="12" t="s">
        <v>25</v>
      </c>
      <c r="G160" s="12" t="s">
        <v>33</v>
      </c>
      <c r="H160" s="12" t="s">
        <v>25</v>
      </c>
      <c r="I160" s="12" t="s">
        <v>33</v>
      </c>
      <c r="J160" s="12" t="s">
        <v>27</v>
      </c>
      <c r="K160" s="12" t="s">
        <v>25</v>
      </c>
      <c r="L160" s="12" t="s">
        <v>26</v>
      </c>
      <c r="M160" s="12" t="s">
        <v>25</v>
      </c>
      <c r="N160" s="12" t="s">
        <v>25</v>
      </c>
      <c r="O160" s="12" t="s">
        <v>25</v>
      </c>
      <c r="P160" s="12" t="s">
        <v>25</v>
      </c>
      <c r="Q160" s="12" t="s">
        <v>25</v>
      </c>
      <c r="R160" s="9" t="s">
        <v>230</v>
      </c>
      <c r="S160" s="13" t="s">
        <v>70</v>
      </c>
      <c r="T160" s="11"/>
      <c r="U160" s="11">
        <v>160000</v>
      </c>
      <c r="V160" s="11"/>
      <c r="W160" s="11"/>
      <c r="X160" s="11"/>
      <c r="Y160" s="11"/>
      <c r="Z160" s="56">
        <f t="shared" ref="Z160" si="33">T160+U160+V160+W160+X160+Y160</f>
        <v>160000</v>
      </c>
      <c r="AA160" s="13">
        <v>2016</v>
      </c>
      <c r="AB160" s="41"/>
      <c r="AC160" s="41"/>
      <c r="AD160" s="1"/>
      <c r="AE160" s="106"/>
      <c r="AF160" s="106"/>
    </row>
    <row r="161" spans="1:29" s="22" customFormat="1" ht="30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 t="s">
        <v>188</v>
      </c>
      <c r="S161" s="15" t="s">
        <v>10</v>
      </c>
      <c r="T161" s="21"/>
      <c r="U161" s="21">
        <v>100</v>
      </c>
      <c r="V161" s="21"/>
      <c r="W161" s="21"/>
      <c r="X161" s="21"/>
      <c r="Y161" s="21"/>
      <c r="Z161" s="6">
        <v>100</v>
      </c>
      <c r="AA161" s="15">
        <v>2016</v>
      </c>
      <c r="AB161" s="41"/>
      <c r="AC161" s="41"/>
    </row>
    <row r="162" spans="1:29" ht="71.25" x14ac:dyDescent="0.25">
      <c r="A162" s="31">
        <v>0</v>
      </c>
      <c r="B162" s="31">
        <v>1</v>
      </c>
      <c r="C162" s="31">
        <v>2</v>
      </c>
      <c r="D162" s="31">
        <v>0</v>
      </c>
      <c r="E162" s="31">
        <v>4</v>
      </c>
      <c r="F162" s="31">
        <v>0</v>
      </c>
      <c r="G162" s="31">
        <v>8</v>
      </c>
      <c r="H162" s="31">
        <v>0</v>
      </c>
      <c r="I162" s="76" t="s">
        <v>33</v>
      </c>
      <c r="J162" s="87" t="s">
        <v>27</v>
      </c>
      <c r="K162" s="87" t="s">
        <v>25</v>
      </c>
      <c r="L162" s="87" t="s">
        <v>27</v>
      </c>
      <c r="M162" s="87" t="s">
        <v>25</v>
      </c>
      <c r="N162" s="87" t="s">
        <v>25</v>
      </c>
      <c r="O162" s="87" t="s">
        <v>25</v>
      </c>
      <c r="P162" s="87" t="s">
        <v>25</v>
      </c>
      <c r="Q162" s="87" t="s">
        <v>25</v>
      </c>
      <c r="R162" s="77" t="s">
        <v>49</v>
      </c>
      <c r="S162" s="31" t="s">
        <v>48</v>
      </c>
      <c r="T162" s="35">
        <v>1</v>
      </c>
      <c r="U162" s="35">
        <v>1</v>
      </c>
      <c r="V162" s="35">
        <v>1</v>
      </c>
      <c r="W162" s="35">
        <v>1</v>
      </c>
      <c r="X162" s="35">
        <v>1</v>
      </c>
      <c r="Y162" s="35">
        <v>1</v>
      </c>
      <c r="Z162" s="35">
        <v>1</v>
      </c>
      <c r="AA162" s="20">
        <v>2020</v>
      </c>
    </row>
    <row r="163" spans="1:29" ht="30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17" t="s">
        <v>201</v>
      </c>
      <c r="S163" s="15" t="s">
        <v>63</v>
      </c>
      <c r="T163" s="21">
        <f>T166+T168</f>
        <v>110</v>
      </c>
      <c r="U163" s="21">
        <f t="shared" ref="U163:Y163" si="34">U166+U168</f>
        <v>102</v>
      </c>
      <c r="V163" s="21">
        <f t="shared" si="34"/>
        <v>102</v>
      </c>
      <c r="W163" s="21">
        <f t="shared" si="34"/>
        <v>102</v>
      </c>
      <c r="X163" s="21">
        <f t="shared" si="34"/>
        <v>102</v>
      </c>
      <c r="Y163" s="21">
        <f t="shared" si="34"/>
        <v>102</v>
      </c>
      <c r="Z163" s="6">
        <f t="shared" si="30"/>
        <v>620</v>
      </c>
      <c r="AA163" s="15">
        <v>2020</v>
      </c>
    </row>
    <row r="164" spans="1:29" ht="27.6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17" t="s">
        <v>202</v>
      </c>
      <c r="S164" s="15" t="s">
        <v>70</v>
      </c>
      <c r="T164" s="8">
        <v>144</v>
      </c>
      <c r="U164" s="8">
        <v>144</v>
      </c>
      <c r="V164" s="8">
        <v>144</v>
      </c>
      <c r="W164" s="8">
        <v>144</v>
      </c>
      <c r="X164" s="8">
        <v>144</v>
      </c>
      <c r="Y164" s="8">
        <v>144</v>
      </c>
      <c r="Z164" s="5">
        <f t="shared" si="30"/>
        <v>864</v>
      </c>
      <c r="AA164" s="15">
        <v>2020</v>
      </c>
    </row>
    <row r="165" spans="1:29" ht="30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9" t="s">
        <v>203</v>
      </c>
      <c r="S165" s="13" t="s">
        <v>48</v>
      </c>
      <c r="T165" s="33">
        <v>1</v>
      </c>
      <c r="U165" s="33">
        <v>1</v>
      </c>
      <c r="V165" s="33">
        <v>1</v>
      </c>
      <c r="W165" s="33">
        <v>1</v>
      </c>
      <c r="X165" s="33">
        <v>1</v>
      </c>
      <c r="Y165" s="33">
        <v>1</v>
      </c>
      <c r="Z165" s="33">
        <v>1</v>
      </c>
      <c r="AA165" s="13">
        <v>2020</v>
      </c>
    </row>
    <row r="166" spans="1:29" ht="28.15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17" t="s">
        <v>204</v>
      </c>
      <c r="S166" s="15" t="s">
        <v>63</v>
      </c>
      <c r="T166" s="21">
        <v>20</v>
      </c>
      <c r="U166" s="21">
        <v>12</v>
      </c>
      <c r="V166" s="21">
        <v>12</v>
      </c>
      <c r="W166" s="21">
        <v>12</v>
      </c>
      <c r="X166" s="21">
        <v>12</v>
      </c>
      <c r="Y166" s="21">
        <v>12</v>
      </c>
      <c r="Z166" s="6">
        <f t="shared" si="30"/>
        <v>80</v>
      </c>
      <c r="AA166" s="15">
        <v>2020</v>
      </c>
    </row>
    <row r="167" spans="1:29" ht="4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9" t="s">
        <v>205</v>
      </c>
      <c r="S167" s="13" t="s">
        <v>48</v>
      </c>
      <c r="T167" s="33">
        <v>1</v>
      </c>
      <c r="U167" s="33">
        <v>1</v>
      </c>
      <c r="V167" s="33">
        <v>1</v>
      </c>
      <c r="W167" s="33">
        <v>1</v>
      </c>
      <c r="X167" s="33">
        <v>1</v>
      </c>
      <c r="Y167" s="33">
        <v>1</v>
      </c>
      <c r="Z167" s="33">
        <v>1</v>
      </c>
      <c r="AA167" s="13">
        <v>2020</v>
      </c>
    </row>
    <row r="168" spans="1:29" ht="45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17" t="s">
        <v>206</v>
      </c>
      <c r="S168" s="15" t="s">
        <v>63</v>
      </c>
      <c r="T168" s="21">
        <v>90</v>
      </c>
      <c r="U168" s="21">
        <v>90</v>
      </c>
      <c r="V168" s="21">
        <v>90</v>
      </c>
      <c r="W168" s="21">
        <v>90</v>
      </c>
      <c r="X168" s="21">
        <v>90</v>
      </c>
      <c r="Y168" s="21">
        <v>90</v>
      </c>
      <c r="Z168" s="6">
        <f t="shared" si="30"/>
        <v>540</v>
      </c>
      <c r="AA168" s="18">
        <v>2020</v>
      </c>
    </row>
    <row r="169" spans="1:29" s="22" customFormat="1" ht="4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9" t="s">
        <v>207</v>
      </c>
      <c r="S169" s="13" t="s">
        <v>48</v>
      </c>
      <c r="T169" s="33">
        <v>1</v>
      </c>
      <c r="U169" s="33">
        <v>1</v>
      </c>
      <c r="V169" s="33">
        <v>1</v>
      </c>
      <c r="W169" s="33">
        <v>1</v>
      </c>
      <c r="X169" s="33">
        <v>1</v>
      </c>
      <c r="Y169" s="33">
        <v>1</v>
      </c>
      <c r="Z169" s="33">
        <v>1</v>
      </c>
      <c r="AA169" s="13">
        <v>2020</v>
      </c>
      <c r="AB169" s="41"/>
      <c r="AC169" s="41"/>
    </row>
    <row r="170" spans="1:29" s="1" customFormat="1" ht="39.6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17" t="s">
        <v>208</v>
      </c>
      <c r="S170" s="15" t="s">
        <v>63</v>
      </c>
      <c r="T170" s="21">
        <v>700</v>
      </c>
      <c r="U170" s="21">
        <v>850</v>
      </c>
      <c r="V170" s="21">
        <v>850</v>
      </c>
      <c r="W170" s="21">
        <v>850</v>
      </c>
      <c r="X170" s="21">
        <v>850</v>
      </c>
      <c r="Y170" s="21">
        <v>850</v>
      </c>
      <c r="Z170" s="6">
        <f t="shared" si="30"/>
        <v>4950</v>
      </c>
      <c r="AA170" s="15">
        <v>2020</v>
      </c>
      <c r="AB170" s="55"/>
      <c r="AC170" s="55"/>
    </row>
    <row r="171" spans="1:29" s="2" customFormat="1" ht="26.25" hidden="1" customHeight="1" x14ac:dyDescent="0.25">
      <c r="A171" s="88"/>
      <c r="B171" s="88"/>
      <c r="C171" s="88"/>
      <c r="D171" s="88"/>
      <c r="E171" s="88"/>
      <c r="F171" s="88"/>
      <c r="G171" s="88"/>
      <c r="H171" s="89"/>
      <c r="I171" s="88"/>
      <c r="J171" s="88"/>
      <c r="K171" s="88"/>
      <c r="L171" s="88"/>
      <c r="M171" s="88"/>
      <c r="N171" s="88"/>
      <c r="O171" s="88"/>
      <c r="P171" s="88"/>
      <c r="Q171" s="88"/>
      <c r="R171" s="68" t="s">
        <v>8</v>
      </c>
      <c r="S171" s="36" t="s">
        <v>1</v>
      </c>
      <c r="T171" s="4">
        <f t="shared" ref="T171:Y171" si="35">T173+T174</f>
        <v>41792.9</v>
      </c>
      <c r="U171" s="4">
        <f t="shared" si="35"/>
        <v>42055.9</v>
      </c>
      <c r="V171" s="4">
        <f t="shared" si="35"/>
        <v>44284.9</v>
      </c>
      <c r="W171" s="4">
        <f t="shared" si="35"/>
        <v>46100.6</v>
      </c>
      <c r="X171" s="4">
        <f t="shared" si="35"/>
        <v>47760.2</v>
      </c>
      <c r="Y171" s="4">
        <f t="shared" si="35"/>
        <v>49288.5</v>
      </c>
      <c r="Z171" s="4">
        <f t="shared" si="30"/>
        <v>271283</v>
      </c>
      <c r="AA171" s="37">
        <v>2020</v>
      </c>
      <c r="AB171" s="40"/>
      <c r="AC171" s="40"/>
    </row>
    <row r="172" spans="1:29" s="22" customFormat="1" ht="42.75" hidden="1" x14ac:dyDescent="0.25">
      <c r="A172" s="17"/>
      <c r="B172" s="17"/>
      <c r="C172" s="17"/>
      <c r="D172" s="17"/>
      <c r="E172" s="17"/>
      <c r="F172" s="17"/>
      <c r="G172" s="17"/>
      <c r="H172" s="47"/>
      <c r="I172" s="17"/>
      <c r="J172" s="17"/>
      <c r="K172" s="17"/>
      <c r="L172" s="17"/>
      <c r="M172" s="17"/>
      <c r="N172" s="17"/>
      <c r="O172" s="17"/>
      <c r="P172" s="17"/>
      <c r="Q172" s="17"/>
      <c r="R172" s="46" t="s">
        <v>43</v>
      </c>
      <c r="S172" s="30"/>
      <c r="T172" s="5"/>
      <c r="U172" s="5"/>
      <c r="V172" s="5"/>
      <c r="W172" s="5"/>
      <c r="X172" s="5"/>
      <c r="Y172" s="5"/>
      <c r="Z172" s="5"/>
      <c r="AA172" s="15"/>
      <c r="AB172" s="41"/>
      <c r="AC172" s="41"/>
    </row>
    <row r="173" spans="1:29" ht="25.9" hidden="1" customHeight="1" x14ac:dyDescent="0.25">
      <c r="A173" s="12" t="s">
        <v>25</v>
      </c>
      <c r="B173" s="12" t="s">
        <v>26</v>
      </c>
      <c r="C173" s="12" t="s">
        <v>27</v>
      </c>
      <c r="D173" s="12" t="s">
        <v>25</v>
      </c>
      <c r="E173" s="12" t="s">
        <v>32</v>
      </c>
      <c r="F173" s="12" t="s">
        <v>25</v>
      </c>
      <c r="G173" s="12" t="s">
        <v>32</v>
      </c>
      <c r="H173" s="12" t="s">
        <v>25</v>
      </c>
      <c r="I173" s="12" t="s">
        <v>33</v>
      </c>
      <c r="J173" s="12" t="s">
        <v>34</v>
      </c>
      <c r="K173" s="12" t="s">
        <v>25</v>
      </c>
      <c r="L173" s="12" t="s">
        <v>32</v>
      </c>
      <c r="M173" s="12"/>
      <c r="N173" s="12"/>
      <c r="O173" s="12"/>
      <c r="P173" s="12" t="s">
        <v>25</v>
      </c>
      <c r="Q173" s="12" t="s">
        <v>25</v>
      </c>
      <c r="R173" s="9" t="s">
        <v>209</v>
      </c>
      <c r="S173" s="13" t="s">
        <v>1</v>
      </c>
      <c r="T173" s="11">
        <v>41537</v>
      </c>
      <c r="U173" s="11">
        <v>41800</v>
      </c>
      <c r="V173" s="11">
        <v>44015.4</v>
      </c>
      <c r="W173" s="11">
        <v>45820</v>
      </c>
      <c r="X173" s="11">
        <v>47469.5</v>
      </c>
      <c r="Y173" s="11">
        <v>48988.5</v>
      </c>
      <c r="Z173" s="10">
        <f t="shared" si="30"/>
        <v>269630.40000000002</v>
      </c>
      <c r="AA173" s="13">
        <v>2020</v>
      </c>
    </row>
    <row r="174" spans="1:29" ht="39" hidden="1" customHeight="1" x14ac:dyDescent="0.25">
      <c r="A174" s="12" t="s">
        <v>25</v>
      </c>
      <c r="B174" s="12" t="s">
        <v>26</v>
      </c>
      <c r="C174" s="12" t="s">
        <v>27</v>
      </c>
      <c r="D174" s="12" t="s">
        <v>25</v>
      </c>
      <c r="E174" s="12" t="s">
        <v>32</v>
      </c>
      <c r="F174" s="12" t="s">
        <v>25</v>
      </c>
      <c r="G174" s="12" t="s">
        <v>32</v>
      </c>
      <c r="H174" s="12" t="s">
        <v>25</v>
      </c>
      <c r="I174" s="12" t="s">
        <v>33</v>
      </c>
      <c r="J174" s="12" t="s">
        <v>34</v>
      </c>
      <c r="K174" s="12" t="s">
        <v>41</v>
      </c>
      <c r="L174" s="12" t="s">
        <v>32</v>
      </c>
      <c r="M174" s="12"/>
      <c r="N174" s="12"/>
      <c r="O174" s="12"/>
      <c r="P174" s="12" t="s">
        <v>27</v>
      </c>
      <c r="Q174" s="12" t="s">
        <v>27</v>
      </c>
      <c r="R174" s="9" t="s">
        <v>210</v>
      </c>
      <c r="S174" s="13" t="s">
        <v>1</v>
      </c>
      <c r="T174" s="38">
        <v>255.9</v>
      </c>
      <c r="U174" s="38">
        <v>255.9</v>
      </c>
      <c r="V174" s="38">
        <v>269.5</v>
      </c>
      <c r="W174" s="38">
        <v>280.60000000000002</v>
      </c>
      <c r="X174" s="38">
        <v>290.7</v>
      </c>
      <c r="Y174" s="38">
        <v>300</v>
      </c>
      <c r="Z174" s="10">
        <f t="shared" si="30"/>
        <v>1652.6000000000001</v>
      </c>
      <c r="AA174" s="39">
        <v>2020</v>
      </c>
    </row>
    <row r="175" spans="1:29" s="22" customFormat="1" ht="25.9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6" t="s">
        <v>44</v>
      </c>
      <c r="S175" s="15"/>
      <c r="T175" s="8"/>
      <c r="U175" s="8"/>
      <c r="V175" s="8"/>
      <c r="W175" s="8"/>
      <c r="X175" s="8"/>
      <c r="Y175" s="8"/>
      <c r="Z175" s="5"/>
      <c r="AA175" s="19"/>
      <c r="AB175" s="41"/>
      <c r="AC175" s="41"/>
    </row>
    <row r="176" spans="1:29" s="22" customFormat="1" ht="30" hidden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9" t="s">
        <v>211</v>
      </c>
      <c r="S176" s="13" t="s">
        <v>20</v>
      </c>
      <c r="T176" s="11" t="s">
        <v>21</v>
      </c>
      <c r="U176" s="11" t="s">
        <v>21</v>
      </c>
      <c r="V176" s="11" t="s">
        <v>21</v>
      </c>
      <c r="W176" s="11" t="s">
        <v>21</v>
      </c>
      <c r="X176" s="11" t="s">
        <v>21</v>
      </c>
      <c r="Y176" s="11" t="s">
        <v>21</v>
      </c>
      <c r="Z176" s="11" t="s">
        <v>21</v>
      </c>
      <c r="AA176" s="13">
        <v>2020</v>
      </c>
      <c r="AB176" s="41"/>
      <c r="AC176" s="41"/>
    </row>
    <row r="177" spans="1:29" s="22" customFormat="1" ht="45" hidden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17" t="s">
        <v>212</v>
      </c>
      <c r="S177" s="15" t="s">
        <v>9</v>
      </c>
      <c r="T177" s="18">
        <v>500</v>
      </c>
      <c r="U177" s="18">
        <v>500</v>
      </c>
      <c r="V177" s="18">
        <v>500</v>
      </c>
      <c r="W177" s="18">
        <v>500</v>
      </c>
      <c r="X177" s="18">
        <v>500</v>
      </c>
      <c r="Y177" s="18">
        <v>500</v>
      </c>
      <c r="Z177" s="6">
        <f t="shared" ref="Z177:Z192" si="36">T177+U177+V177+W177+X177+Y177</f>
        <v>3000</v>
      </c>
      <c r="AA177" s="19">
        <v>2020</v>
      </c>
      <c r="AB177" s="41"/>
      <c r="AC177" s="41"/>
    </row>
    <row r="178" spans="1:29" s="22" customFormat="1" ht="52.5" hidden="1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9" t="s">
        <v>213</v>
      </c>
      <c r="S178" s="13" t="s">
        <v>20</v>
      </c>
      <c r="T178" s="11" t="s">
        <v>21</v>
      </c>
      <c r="U178" s="11" t="s">
        <v>21</v>
      </c>
      <c r="V178" s="11" t="s">
        <v>21</v>
      </c>
      <c r="W178" s="11" t="s">
        <v>21</v>
      </c>
      <c r="X178" s="11" t="s">
        <v>21</v>
      </c>
      <c r="Y178" s="11" t="s">
        <v>21</v>
      </c>
      <c r="Z178" s="11" t="s">
        <v>21</v>
      </c>
      <c r="AA178" s="13">
        <v>2020</v>
      </c>
      <c r="AB178" s="41"/>
      <c r="AC178" s="41"/>
    </row>
    <row r="179" spans="1:29" s="22" customFormat="1" ht="60" hidden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17" t="s">
        <v>214</v>
      </c>
      <c r="S179" s="15" t="s">
        <v>9</v>
      </c>
      <c r="T179" s="18">
        <v>5</v>
      </c>
      <c r="U179" s="18">
        <v>5</v>
      </c>
      <c r="V179" s="18">
        <v>5</v>
      </c>
      <c r="W179" s="18">
        <v>5</v>
      </c>
      <c r="X179" s="18">
        <v>5</v>
      </c>
      <c r="Y179" s="18">
        <v>5</v>
      </c>
      <c r="Z179" s="6">
        <f t="shared" si="36"/>
        <v>30</v>
      </c>
      <c r="AA179" s="19">
        <v>2020</v>
      </c>
      <c r="AB179" s="41"/>
      <c r="AC179" s="41"/>
    </row>
    <row r="180" spans="1:29" s="22" customFormat="1" ht="45" hidden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9" t="s">
        <v>215</v>
      </c>
      <c r="S180" s="13" t="s">
        <v>20</v>
      </c>
      <c r="T180" s="11" t="s">
        <v>21</v>
      </c>
      <c r="U180" s="11" t="s">
        <v>21</v>
      </c>
      <c r="V180" s="11" t="s">
        <v>21</v>
      </c>
      <c r="W180" s="11" t="s">
        <v>21</v>
      </c>
      <c r="X180" s="11" t="s">
        <v>21</v>
      </c>
      <c r="Y180" s="11" t="s">
        <v>21</v>
      </c>
      <c r="Z180" s="11" t="s">
        <v>21</v>
      </c>
      <c r="AA180" s="13">
        <v>2020</v>
      </c>
      <c r="AB180" s="41"/>
      <c r="AC180" s="41"/>
    </row>
    <row r="181" spans="1:29" s="22" customFormat="1" ht="45" hidden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17" t="s">
        <v>216</v>
      </c>
      <c r="S181" s="15" t="s">
        <v>9</v>
      </c>
      <c r="T181" s="18">
        <v>50</v>
      </c>
      <c r="U181" s="18">
        <v>50</v>
      </c>
      <c r="V181" s="18">
        <v>50</v>
      </c>
      <c r="W181" s="18">
        <v>50</v>
      </c>
      <c r="X181" s="18">
        <v>50</v>
      </c>
      <c r="Y181" s="18">
        <v>50</v>
      </c>
      <c r="Z181" s="6">
        <f>T181+U181+V181+W181+X181+Y181</f>
        <v>300</v>
      </c>
      <c r="AA181" s="19">
        <v>2020</v>
      </c>
      <c r="AB181" s="41"/>
      <c r="AC181" s="41"/>
    </row>
    <row r="182" spans="1:29" s="22" customFormat="1" ht="30" hidden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9" t="s">
        <v>217</v>
      </c>
      <c r="S182" s="13" t="s">
        <v>20</v>
      </c>
      <c r="T182" s="11" t="s">
        <v>21</v>
      </c>
      <c r="U182" s="11" t="s">
        <v>21</v>
      </c>
      <c r="V182" s="11" t="s">
        <v>21</v>
      </c>
      <c r="W182" s="11" t="s">
        <v>21</v>
      </c>
      <c r="X182" s="11" t="s">
        <v>21</v>
      </c>
      <c r="Y182" s="11" t="s">
        <v>21</v>
      </c>
      <c r="Z182" s="11" t="s">
        <v>21</v>
      </c>
      <c r="AA182" s="13">
        <v>2020</v>
      </c>
      <c r="AB182" s="41"/>
      <c r="AC182" s="41"/>
    </row>
    <row r="183" spans="1:29" s="22" customFormat="1" ht="52.5" hidden="1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17" t="s">
        <v>218</v>
      </c>
      <c r="S183" s="15" t="s">
        <v>9</v>
      </c>
      <c r="T183" s="18">
        <v>50</v>
      </c>
      <c r="U183" s="18">
        <v>50</v>
      </c>
      <c r="V183" s="18">
        <v>50</v>
      </c>
      <c r="W183" s="18">
        <v>50</v>
      </c>
      <c r="X183" s="18">
        <v>50</v>
      </c>
      <c r="Y183" s="18">
        <v>50</v>
      </c>
      <c r="Z183" s="6">
        <f t="shared" si="36"/>
        <v>300</v>
      </c>
      <c r="AA183" s="19">
        <v>2020</v>
      </c>
      <c r="AB183" s="41"/>
      <c r="AC183" s="41"/>
    </row>
    <row r="184" spans="1:29" s="22" customFormat="1" ht="39.6" hidden="1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17" t="s">
        <v>219</v>
      </c>
      <c r="S184" s="15" t="s">
        <v>10</v>
      </c>
      <c r="T184" s="18">
        <v>100</v>
      </c>
      <c r="U184" s="18">
        <v>100</v>
      </c>
      <c r="V184" s="18">
        <v>100</v>
      </c>
      <c r="W184" s="18">
        <v>100</v>
      </c>
      <c r="X184" s="18">
        <v>100</v>
      </c>
      <c r="Y184" s="18">
        <v>100</v>
      </c>
      <c r="Z184" s="6">
        <f t="shared" si="36"/>
        <v>600</v>
      </c>
      <c r="AA184" s="15">
        <v>2020</v>
      </c>
      <c r="AB184" s="41"/>
      <c r="AC184" s="41"/>
    </row>
    <row r="185" spans="1:29" s="22" customFormat="1" ht="45" hidden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9" t="s">
        <v>220</v>
      </c>
      <c r="S185" s="13" t="s">
        <v>20</v>
      </c>
      <c r="T185" s="11" t="s">
        <v>21</v>
      </c>
      <c r="U185" s="11" t="s">
        <v>21</v>
      </c>
      <c r="V185" s="11" t="s">
        <v>21</v>
      </c>
      <c r="W185" s="11" t="s">
        <v>21</v>
      </c>
      <c r="X185" s="11" t="s">
        <v>21</v>
      </c>
      <c r="Y185" s="11" t="s">
        <v>21</v>
      </c>
      <c r="Z185" s="11" t="s">
        <v>21</v>
      </c>
      <c r="AA185" s="39">
        <v>2020</v>
      </c>
      <c r="AB185" s="41"/>
      <c r="AC185" s="41"/>
    </row>
    <row r="186" spans="1:29" s="22" customFormat="1" ht="30" hidden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17" t="s">
        <v>221</v>
      </c>
      <c r="S186" s="15" t="s">
        <v>13</v>
      </c>
      <c r="T186" s="18">
        <v>12</v>
      </c>
      <c r="U186" s="18">
        <v>12</v>
      </c>
      <c r="V186" s="18">
        <v>12</v>
      </c>
      <c r="W186" s="18">
        <v>12</v>
      </c>
      <c r="X186" s="18">
        <v>12</v>
      </c>
      <c r="Y186" s="18">
        <v>12</v>
      </c>
      <c r="Z186" s="6">
        <f t="shared" si="36"/>
        <v>72</v>
      </c>
      <c r="AA186" s="15">
        <v>2020</v>
      </c>
      <c r="AB186" s="41"/>
      <c r="AC186" s="41"/>
    </row>
    <row r="187" spans="1:29" s="22" customFormat="1" ht="45" hidden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9" t="s">
        <v>222</v>
      </c>
      <c r="S187" s="13" t="s">
        <v>20</v>
      </c>
      <c r="T187" s="11" t="s">
        <v>21</v>
      </c>
      <c r="U187" s="11" t="s">
        <v>21</v>
      </c>
      <c r="V187" s="11" t="s">
        <v>21</v>
      </c>
      <c r="W187" s="11" t="s">
        <v>21</v>
      </c>
      <c r="X187" s="11" t="s">
        <v>21</v>
      </c>
      <c r="Y187" s="11" t="s">
        <v>21</v>
      </c>
      <c r="Z187" s="33" t="s">
        <v>21</v>
      </c>
      <c r="AA187" s="39">
        <v>2020</v>
      </c>
      <c r="AB187" s="41"/>
      <c r="AC187" s="41"/>
    </row>
    <row r="188" spans="1:29" s="22" customFormat="1" ht="30" hidden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17" t="s">
        <v>223</v>
      </c>
      <c r="S188" s="15" t="s">
        <v>13</v>
      </c>
      <c r="T188" s="18">
        <v>4</v>
      </c>
      <c r="U188" s="18">
        <v>4</v>
      </c>
      <c r="V188" s="18">
        <v>4</v>
      </c>
      <c r="W188" s="18">
        <v>4</v>
      </c>
      <c r="X188" s="18">
        <v>4</v>
      </c>
      <c r="Y188" s="18">
        <v>4</v>
      </c>
      <c r="Z188" s="6">
        <f t="shared" si="36"/>
        <v>24</v>
      </c>
      <c r="AA188" s="15">
        <v>2020</v>
      </c>
      <c r="AB188" s="41"/>
      <c r="AC188" s="41"/>
    </row>
    <row r="189" spans="1:29" s="22" customFormat="1" ht="45" hidden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9" t="s">
        <v>224</v>
      </c>
      <c r="S189" s="13" t="s">
        <v>20</v>
      </c>
      <c r="T189" s="11" t="s">
        <v>21</v>
      </c>
      <c r="U189" s="11" t="s">
        <v>21</v>
      </c>
      <c r="V189" s="11" t="s">
        <v>21</v>
      </c>
      <c r="W189" s="11" t="s">
        <v>21</v>
      </c>
      <c r="X189" s="11" t="s">
        <v>21</v>
      </c>
      <c r="Y189" s="11" t="s">
        <v>21</v>
      </c>
      <c r="Z189" s="33" t="s">
        <v>21</v>
      </c>
      <c r="AA189" s="39">
        <v>2020</v>
      </c>
      <c r="AB189" s="41"/>
      <c r="AC189" s="41"/>
    </row>
    <row r="190" spans="1:29" s="22" customFormat="1" ht="30" hidden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17" t="s">
        <v>225</v>
      </c>
      <c r="S190" s="15" t="s">
        <v>13</v>
      </c>
      <c r="T190" s="18">
        <v>5</v>
      </c>
      <c r="U190" s="18">
        <v>5</v>
      </c>
      <c r="V190" s="18">
        <v>5</v>
      </c>
      <c r="W190" s="18">
        <v>5</v>
      </c>
      <c r="X190" s="18">
        <v>5</v>
      </c>
      <c r="Y190" s="18">
        <v>5</v>
      </c>
      <c r="Z190" s="6">
        <f t="shared" si="36"/>
        <v>30</v>
      </c>
      <c r="AA190" s="15">
        <v>2020</v>
      </c>
      <c r="AB190" s="41"/>
      <c r="AC190" s="41"/>
    </row>
    <row r="191" spans="1:29" s="22" customFormat="1" ht="45" hidden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9" t="s">
        <v>226</v>
      </c>
      <c r="S191" s="13" t="s">
        <v>20</v>
      </c>
      <c r="T191" s="11" t="s">
        <v>21</v>
      </c>
      <c r="U191" s="11" t="s">
        <v>21</v>
      </c>
      <c r="V191" s="11" t="s">
        <v>21</v>
      </c>
      <c r="W191" s="11" t="s">
        <v>21</v>
      </c>
      <c r="X191" s="11" t="s">
        <v>21</v>
      </c>
      <c r="Y191" s="11" t="s">
        <v>21</v>
      </c>
      <c r="Z191" s="11" t="s">
        <v>21</v>
      </c>
      <c r="AA191" s="39">
        <v>2020</v>
      </c>
      <c r="AB191" s="41"/>
      <c r="AC191" s="41"/>
    </row>
    <row r="192" spans="1:29" s="22" customFormat="1" ht="30" hidden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17" t="s">
        <v>225</v>
      </c>
      <c r="S192" s="15" t="s">
        <v>13</v>
      </c>
      <c r="T192" s="18">
        <v>4</v>
      </c>
      <c r="U192" s="18">
        <v>4</v>
      </c>
      <c r="V192" s="18">
        <v>4</v>
      </c>
      <c r="W192" s="18">
        <v>4</v>
      </c>
      <c r="X192" s="18">
        <v>4</v>
      </c>
      <c r="Y192" s="18">
        <v>4</v>
      </c>
      <c r="Z192" s="6">
        <f t="shared" si="36"/>
        <v>24</v>
      </c>
      <c r="AA192" s="15">
        <v>2020</v>
      </c>
      <c r="AB192" s="41"/>
      <c r="AC192" s="41"/>
    </row>
    <row r="193" spans="1:29" s="22" customForma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1"/>
      <c r="S193" s="51"/>
      <c r="T193" s="52"/>
      <c r="U193" s="52"/>
      <c r="V193" s="52"/>
      <c r="W193" s="52"/>
      <c r="X193" s="52"/>
      <c r="Y193" s="52"/>
      <c r="Z193" s="53"/>
      <c r="AA193" s="51"/>
      <c r="AB193" s="41"/>
      <c r="AC193" s="41"/>
    </row>
    <row r="194" spans="1:29" s="22" customFormat="1" x14ac:dyDescent="0.25">
      <c r="A194" s="94" t="s">
        <v>57</v>
      </c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41"/>
      <c r="AC194" s="41"/>
    </row>
    <row r="195" spans="1:29" s="22" customFormat="1" x14ac:dyDescent="0.2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41"/>
      <c r="AC195" s="41"/>
    </row>
    <row r="196" spans="1:29" s="22" customFormat="1" x14ac:dyDescent="0.2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59"/>
      <c r="AB196" s="41"/>
      <c r="AC196" s="41"/>
    </row>
    <row r="197" spans="1:29" x14ac:dyDescent="0.25">
      <c r="A197" s="93" t="s">
        <v>231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</sheetData>
  <mergeCells count="21">
    <mergeCell ref="A4:AA4"/>
    <mergeCell ref="A5:AA5"/>
    <mergeCell ref="A7:AA7"/>
    <mergeCell ref="AE155:AF155"/>
    <mergeCell ref="AE160:AF160"/>
    <mergeCell ref="V1:AA1"/>
    <mergeCell ref="A197:Z197"/>
    <mergeCell ref="A194:AA194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149606299212598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2015-10-26T12:09:46Z</dcterms:modified>
</cp:coreProperties>
</file>